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2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3.xml" ContentType="application/vnd.openxmlformats-officedocument.drawing+xml"/>
  <Override PartName="/xl/worksheets/sheet35.xml" ContentType="application/vnd.openxmlformats-officedocument.spreadsheetml.worksheet+xml"/>
  <Override PartName="/xl/drawings/drawing4.xml" ContentType="application/vnd.openxmlformats-officedocument.drawing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6"/>
  </bookViews>
  <sheets>
    <sheet name="Viršelis" sheetId="1" r:id="rId1"/>
    <sheet name="60 M p.bėg." sheetId="2" r:id="rId2"/>
    <sheet name="60 M Finalas" sheetId="3" r:id="rId3"/>
    <sheet name="60 M Suvestinė" sheetId="4" r:id="rId4"/>
    <sheet name="60 V p.bėg." sheetId="5" r:id="rId5"/>
    <sheet name="60 V finalas" sheetId="6" r:id="rId6"/>
    <sheet name="60 V Suvestinė" sheetId="7" r:id="rId7"/>
    <sheet name="300 M bėg. " sheetId="8" r:id="rId8"/>
    <sheet name="300 M Suvestinė" sheetId="9" r:id="rId9"/>
    <sheet name="300 V bėg. " sheetId="10" r:id="rId10"/>
    <sheet name="300 V Suvestinė" sheetId="11" r:id="rId11"/>
    <sheet name="600 M bėg. " sheetId="12" r:id="rId12"/>
    <sheet name="600 M Suvestinė" sheetId="13" r:id="rId13"/>
    <sheet name="600 V bėg. " sheetId="14" r:id="rId14"/>
    <sheet name="600 V Suvestinė" sheetId="15" r:id="rId15"/>
    <sheet name="1000 M bėg. " sheetId="16" r:id="rId16"/>
    <sheet name="1000 M Suvestinė" sheetId="17" r:id="rId17"/>
    <sheet name="1000 V fin.bėg. " sheetId="18" r:id="rId18"/>
    <sheet name="1000 V Suvestinė" sheetId="19" r:id="rId19"/>
    <sheet name="3000 M" sheetId="20" r:id="rId20"/>
    <sheet name="3000 V" sheetId="21" r:id="rId21"/>
    <sheet name="60bb M p.bėg. " sheetId="22" r:id="rId22"/>
    <sheet name="60bb M Finalas" sheetId="23" r:id="rId23"/>
    <sheet name="60bb M Suvestinė" sheetId="24" r:id="rId24"/>
    <sheet name="60bb V p.bėg. " sheetId="25" r:id="rId25"/>
    <sheet name="60bb V Finalas" sheetId="26" r:id="rId26"/>
    <sheet name="60bb V Suvestinė" sheetId="27" r:id="rId27"/>
    <sheet name="1500kl M" sheetId="28" r:id="rId28"/>
    <sheet name="2000kl V" sheetId="29" r:id="rId29"/>
    <sheet name="3000sp.ej M" sheetId="30" r:id="rId30"/>
    <sheet name="5000sp.ėj V" sheetId="31" r:id="rId31"/>
    <sheet name="4x200 M" sheetId="32" r:id="rId32"/>
    <sheet name="4x200 M Suvestinė" sheetId="33" r:id="rId33"/>
    <sheet name="4x200 V" sheetId="34" r:id="rId34"/>
    <sheet name="4x200 V Suvestinė" sheetId="35" r:id="rId35"/>
    <sheet name="Aukstis M" sheetId="36" r:id="rId36"/>
    <sheet name="Aukstis V" sheetId="37" r:id="rId37"/>
    <sheet name="Kartis M" sheetId="38" r:id="rId38"/>
    <sheet name="Kartis V" sheetId="39" r:id="rId39"/>
    <sheet name="Tolis M" sheetId="40" r:id="rId40"/>
    <sheet name="Tolis V" sheetId="41" r:id="rId41"/>
    <sheet name="Trišuolis M" sheetId="42" r:id="rId42"/>
    <sheet name="Trišuolis V" sheetId="43" r:id="rId43"/>
    <sheet name="Rutulys M" sheetId="44" r:id="rId44"/>
    <sheet name="Rutulys V" sheetId="45" r:id="rId45"/>
    <sheet name="5-kovė jaunės" sheetId="46" r:id="rId46"/>
    <sheet name="7-kovė jaunai" sheetId="47" r:id="rId47"/>
    <sheet name="Komandiniai" sheetId="48" r:id="rId48"/>
  </sheets>
  <externalReferences>
    <externalReference r:id="rId51"/>
    <externalReference r:id="rId52"/>
    <externalReference r:id="rId53"/>
  </externalReferences>
  <definedNames>
    <definedName name="Sektoriu_Tolis_V_List" localSheetId="45">#REF!</definedName>
    <definedName name="Sektoriu_Tolis_V_List" localSheetId="46">#REF!</definedName>
    <definedName name="Sektoriu_Tolis_V_List">#REF!</definedName>
    <definedName name="Sektoriu_Tolis_V_List_21">#REF!</definedName>
    <definedName name="Sektoriu_Tolis_V_List_22">#REF!</definedName>
  </definedNames>
  <calcPr fullCalcOnLoad="1"/>
</workbook>
</file>

<file path=xl/sharedStrings.xml><?xml version="1.0" encoding="utf-8"?>
<sst xmlns="http://schemas.openxmlformats.org/spreadsheetml/2006/main" count="7421" uniqueCount="1312">
  <si>
    <t>LIETUVOS JAUNIŲ LENGVOSIOS ATLETIKOS PIRMENYBĖS</t>
  </si>
  <si>
    <t>Kaunas, 2018 m. vasario 9 d.</t>
  </si>
  <si>
    <t>Rutulio stūmimas jaunės (3 kg)</t>
  </si>
  <si>
    <t xml:space="preserve"> </t>
  </si>
  <si>
    <t>Bandymai</t>
  </si>
  <si>
    <t>Eilė</t>
  </si>
  <si>
    <t>Vardas</t>
  </si>
  <si>
    <t>Pavardė</t>
  </si>
  <si>
    <t>Gimimo data</t>
  </si>
  <si>
    <t>Komanda</t>
  </si>
  <si>
    <t>Sporto mokykla</t>
  </si>
  <si>
    <t>Sporto klubas</t>
  </si>
  <si>
    <t>Taškai</t>
  </si>
  <si>
    <t>Rezultatas</t>
  </si>
  <si>
    <t>Kv.l.</t>
  </si>
  <si>
    <t>Treneris</t>
  </si>
  <si>
    <t>Gabrielė Justina</t>
  </si>
  <si>
    <t>Kaniušaitė</t>
  </si>
  <si>
    <t>2002-06-20</t>
  </si>
  <si>
    <t>Šiauliai</t>
  </si>
  <si>
    <t>ŠLASC</t>
  </si>
  <si>
    <t>"Beržyno žiogelis"</t>
  </si>
  <si>
    <t>I.Michejeva</t>
  </si>
  <si>
    <t>Sonata</t>
  </si>
  <si>
    <t>Rudytė</t>
  </si>
  <si>
    <t>2001-02-14</t>
  </si>
  <si>
    <t>Vilnius 1-Rokiškio r.</t>
  </si>
  <si>
    <t>Ozo g.</t>
  </si>
  <si>
    <t xml:space="preserve">J.Radžius, R.Šinkūnas </t>
  </si>
  <si>
    <t>Akvilė</t>
  </si>
  <si>
    <t>Svidraitė</t>
  </si>
  <si>
    <t>2002-03-06</t>
  </si>
  <si>
    <t>Panevėžys</t>
  </si>
  <si>
    <t>Panevėžio KKSC</t>
  </si>
  <si>
    <t>K.Sabalytė</t>
  </si>
  <si>
    <t>Ieva Florijona</t>
  </si>
  <si>
    <t>Čėsnaitė</t>
  </si>
  <si>
    <t>2001-05-04</t>
  </si>
  <si>
    <t>Kaunas-1</t>
  </si>
  <si>
    <t>"Startas"</t>
  </si>
  <si>
    <t>V.L.Maleckiai</t>
  </si>
  <si>
    <t>Gintarė</t>
  </si>
  <si>
    <t>Paulauskaitė</t>
  </si>
  <si>
    <t>2002-03-25</t>
  </si>
  <si>
    <t>Vilnius 1-Šilutės r.</t>
  </si>
  <si>
    <t>J.Radžius, B.Mulskis</t>
  </si>
  <si>
    <t>Kvaukaitė</t>
  </si>
  <si>
    <t>2003-09-09</t>
  </si>
  <si>
    <t>ind.Klaipėda</t>
  </si>
  <si>
    <t>LAM</t>
  </si>
  <si>
    <t>ind.</t>
  </si>
  <si>
    <t>A.Pleskys</t>
  </si>
  <si>
    <t>Daina</t>
  </si>
  <si>
    <t>Kaveckaitė</t>
  </si>
  <si>
    <t>2002-01-31</t>
  </si>
  <si>
    <t>Kaunas-2</t>
  </si>
  <si>
    <t>E.Dilys</t>
  </si>
  <si>
    <t>Armanda</t>
  </si>
  <si>
    <t>Skauminaitė</t>
  </si>
  <si>
    <t>2003-06-10</t>
  </si>
  <si>
    <t>ind.Šiauliai</t>
  </si>
  <si>
    <t>Kristina</t>
  </si>
  <si>
    <t>Bataitytė</t>
  </si>
  <si>
    <t>2002-11-22</t>
  </si>
  <si>
    <t>Šilutės r.</t>
  </si>
  <si>
    <t>SM</t>
  </si>
  <si>
    <t>L.Leikuvienė</t>
  </si>
  <si>
    <t>Roma</t>
  </si>
  <si>
    <t>Linkevičiūtė</t>
  </si>
  <si>
    <t>2001-04-22</t>
  </si>
  <si>
    <t>Z.Grabauskienė</t>
  </si>
  <si>
    <t>Neda</t>
  </si>
  <si>
    <t>Daugėlaitė</t>
  </si>
  <si>
    <t>2002-05-17</t>
  </si>
  <si>
    <t>Klaipėda</t>
  </si>
  <si>
    <t>Skirmantė</t>
  </si>
  <si>
    <t>Sargautytė</t>
  </si>
  <si>
    <t>2002-04-09</t>
  </si>
  <si>
    <t>Skaistė</t>
  </si>
  <si>
    <t>Chudobaitė</t>
  </si>
  <si>
    <t>2001-10-05</t>
  </si>
  <si>
    <t>R.Ramanauskaitė</t>
  </si>
  <si>
    <t>Martyna</t>
  </si>
  <si>
    <t>Kozlovaitė</t>
  </si>
  <si>
    <t>2002-10-26</t>
  </si>
  <si>
    <t>K.Kozlovienė</t>
  </si>
  <si>
    <t>Deimantė</t>
  </si>
  <si>
    <t>Andriulionytė</t>
  </si>
  <si>
    <t>2002-06-13</t>
  </si>
  <si>
    <t>ind.Vilnius</t>
  </si>
  <si>
    <t>VMSC</t>
  </si>
  <si>
    <t>J.Radžius</t>
  </si>
  <si>
    <t>X</t>
  </si>
  <si>
    <t xml:space="preserve">Vieta </t>
  </si>
  <si>
    <t>V.Žiedienė, J.Spudis</t>
  </si>
  <si>
    <t>DNS</t>
  </si>
  <si>
    <t>2003-03-26</t>
  </si>
  <si>
    <t>Vrubliauskaitė</t>
  </si>
  <si>
    <t>Ugnė</t>
  </si>
  <si>
    <t>R.Vasiliauskas</t>
  </si>
  <si>
    <t>XXX</t>
  </si>
  <si>
    <t>2002-04-26</t>
  </si>
  <si>
    <t>Antanavičiūtė</t>
  </si>
  <si>
    <t>Austėja</t>
  </si>
  <si>
    <t>R.Sadzevičienė, I.Jakubaitytė</t>
  </si>
  <si>
    <t>XX0</t>
  </si>
  <si>
    <t>Skipskytė</t>
  </si>
  <si>
    <t>Neringa</t>
  </si>
  <si>
    <t>R.Sadzevičienė</t>
  </si>
  <si>
    <t>2001-06-05</t>
  </si>
  <si>
    <t>Grigaitė</t>
  </si>
  <si>
    <t>Kamilė</t>
  </si>
  <si>
    <t>R.Ančlauskas</t>
  </si>
  <si>
    <t>X0</t>
  </si>
  <si>
    <t>2001-04-06</t>
  </si>
  <si>
    <t>Ščesnavičiūtė</t>
  </si>
  <si>
    <t>Snieguolė</t>
  </si>
  <si>
    <t>-</t>
  </si>
  <si>
    <t>2001-05-23</t>
  </si>
  <si>
    <t>Kazlauskaitė</t>
  </si>
  <si>
    <t>Judita</t>
  </si>
  <si>
    <t>Rezult.</t>
  </si>
  <si>
    <t>Vieta</t>
  </si>
  <si>
    <t>Šuolis su kartimi jaunės</t>
  </si>
  <si>
    <t>3000 m sportinis ėjimas jaunės</t>
  </si>
  <si>
    <t>Finalas</t>
  </si>
  <si>
    <t>Nr.</t>
  </si>
  <si>
    <t>Įspėjimai</t>
  </si>
  <si>
    <t>Urtė</t>
  </si>
  <si>
    <t>Gudzikaitė</t>
  </si>
  <si>
    <t>2002-12-18</t>
  </si>
  <si>
    <t>Vilnius 1-Kėdainių r</t>
  </si>
  <si>
    <t>J.Romankovas, K.Pavilonis, R.Kaselis</t>
  </si>
  <si>
    <t>Augustė</t>
  </si>
  <si>
    <t>Endriukaitytė</t>
  </si>
  <si>
    <t>2001-04-23</t>
  </si>
  <si>
    <t>M.N.Krakiai</t>
  </si>
  <si>
    <t>Miglė</t>
  </si>
  <si>
    <t>Damynaitė</t>
  </si>
  <si>
    <t>2002-08-20</t>
  </si>
  <si>
    <t>Prienų r.</t>
  </si>
  <si>
    <t>KKSC</t>
  </si>
  <si>
    <t>K.Kuzmickienė, G. Goštautaitė</t>
  </si>
  <si>
    <t>Henrieta</t>
  </si>
  <si>
    <t>Marcinauskaitė</t>
  </si>
  <si>
    <t>2002-09-18</t>
  </si>
  <si>
    <t>Jonavos r.</t>
  </si>
  <si>
    <t>J.Ralio gimnazija</t>
  </si>
  <si>
    <t>G.Goštautaitė</t>
  </si>
  <si>
    <t>Agnė</t>
  </si>
  <si>
    <t>Barkutė</t>
  </si>
  <si>
    <t>2001-03-02</t>
  </si>
  <si>
    <t>DQ</t>
  </si>
  <si>
    <t>L.Bružas</t>
  </si>
  <si>
    <t>R.Kaselis</t>
  </si>
  <si>
    <t>Kėdainių SC</t>
  </si>
  <si>
    <t>Kėdainių r.</t>
  </si>
  <si>
    <t>2002-12-12</t>
  </si>
  <si>
    <t>Lukošius</t>
  </si>
  <si>
    <t>Evaldas</t>
  </si>
  <si>
    <t>V.Meškauskas</t>
  </si>
  <si>
    <t>PSĖK</t>
  </si>
  <si>
    <t>ŠRSC</t>
  </si>
  <si>
    <t>Švenčionių r.</t>
  </si>
  <si>
    <t>2001-03-19</t>
  </si>
  <si>
    <t>Gruzdys</t>
  </si>
  <si>
    <t>Domantas</t>
  </si>
  <si>
    <t>2002-11-08</t>
  </si>
  <si>
    <t>Junčys</t>
  </si>
  <si>
    <t>Mantas</t>
  </si>
  <si>
    <t>2001-05-22</t>
  </si>
  <si>
    <t>Liutinskis</t>
  </si>
  <si>
    <t>Arnoldas</t>
  </si>
  <si>
    <t>2001-09-26</t>
  </si>
  <si>
    <t>Rudenka</t>
  </si>
  <si>
    <t>Arminas</t>
  </si>
  <si>
    <t>5000 m sportinis ėjimas jauniai</t>
  </si>
  <si>
    <t>&lt;</t>
  </si>
  <si>
    <t>S.Rinkūnas</t>
  </si>
  <si>
    <t>DNF</t>
  </si>
  <si>
    <t>Akmenės SC</t>
  </si>
  <si>
    <t>Akmenės r.</t>
  </si>
  <si>
    <t xml:space="preserve">Ostrauskytė </t>
  </si>
  <si>
    <t>Odeta</t>
  </si>
  <si>
    <t>A.Macevičius</t>
  </si>
  <si>
    <t>Pakruojo SC</t>
  </si>
  <si>
    <t>Pakruojo r.</t>
  </si>
  <si>
    <t>2002-03-04</t>
  </si>
  <si>
    <t>Sabaitė</t>
  </si>
  <si>
    <t>E.Petrokas</t>
  </si>
  <si>
    <t>,,Šokliukas"</t>
  </si>
  <si>
    <t>Raseinių KKSC</t>
  </si>
  <si>
    <t>Raseinių r.</t>
  </si>
  <si>
    <t>2001-08-10</t>
  </si>
  <si>
    <t>Kapliauskaitė</t>
  </si>
  <si>
    <t>V.Gražys</t>
  </si>
  <si>
    <t>Vilniaus r.</t>
  </si>
  <si>
    <t>Jačun</t>
  </si>
  <si>
    <t>Julija</t>
  </si>
  <si>
    <t>2002-06-11</t>
  </si>
  <si>
    <t>Bagdonaitė</t>
  </si>
  <si>
    <t>Erestida</t>
  </si>
  <si>
    <t>D.Jankauskaitė, N.Sabaliauskienė</t>
  </si>
  <si>
    <t>2002-05-19</t>
  </si>
  <si>
    <t>Vaištaraitė</t>
  </si>
  <si>
    <t>Raistė</t>
  </si>
  <si>
    <t>A.Sniečkus, M.Sniečkus, K.Sabalytė</t>
  </si>
  <si>
    <t xml:space="preserve">Panevėžio R.Sargūno g. </t>
  </si>
  <si>
    <t>2001-12-12</t>
  </si>
  <si>
    <t>Ramoškaitė</t>
  </si>
  <si>
    <t>Eimantė</t>
  </si>
  <si>
    <t>J.Beržinskienė</t>
  </si>
  <si>
    <t>2001-04-12</t>
  </si>
  <si>
    <t>Žvinklytė</t>
  </si>
  <si>
    <t>3000 m bėgimas jaunės</t>
  </si>
  <si>
    <t>Šuolis į aukštį jauniai</t>
  </si>
  <si>
    <t>Dovidas</t>
  </si>
  <si>
    <t>Petkevičius</t>
  </si>
  <si>
    <t>2001-02-12</t>
  </si>
  <si>
    <t>Elektrėnai-Kaunas-1</t>
  </si>
  <si>
    <t>Elektrėnų SC</t>
  </si>
  <si>
    <t>X-</t>
  </si>
  <si>
    <t>XX</t>
  </si>
  <si>
    <t>R.Voronkova, A.Gavėnas</t>
  </si>
  <si>
    <t>Augustas</t>
  </si>
  <si>
    <t>Bukauskas</t>
  </si>
  <si>
    <t>2001-11-09</t>
  </si>
  <si>
    <t>A.Gavelytė</t>
  </si>
  <si>
    <t>Nedas</t>
  </si>
  <si>
    <t>Urniežius</t>
  </si>
  <si>
    <t>2001-10-01</t>
  </si>
  <si>
    <t>Kretingos r.</t>
  </si>
  <si>
    <t>V.Lapinskas</t>
  </si>
  <si>
    <t>Armantas</t>
  </si>
  <si>
    <t>Biekša</t>
  </si>
  <si>
    <t>2001-07-31</t>
  </si>
  <si>
    <t>Vilnius 1</t>
  </si>
  <si>
    <t>D.Skirmantienė</t>
  </si>
  <si>
    <t>Ignas</t>
  </si>
  <si>
    <t>Vaitkevičius</t>
  </si>
  <si>
    <t>2002-06-19</t>
  </si>
  <si>
    <t>R.Snarskienė</t>
  </si>
  <si>
    <t>Benas</t>
  </si>
  <si>
    <t>Kaulius</t>
  </si>
  <si>
    <t>2001-11-18</t>
  </si>
  <si>
    <t>Palanga</t>
  </si>
  <si>
    <t>Palangos SC</t>
  </si>
  <si>
    <t>R.Kazlauskas</t>
  </si>
  <si>
    <t>Stonys</t>
  </si>
  <si>
    <t>2001-05-19</t>
  </si>
  <si>
    <t>Kasparas</t>
  </si>
  <si>
    <t>Butkus</t>
  </si>
  <si>
    <t>2001-02-24</t>
  </si>
  <si>
    <t>E.Žiupkienė</t>
  </si>
  <si>
    <t>Justinas</t>
  </si>
  <si>
    <t>Karkauskas</t>
  </si>
  <si>
    <t>2002-03-29</t>
  </si>
  <si>
    <t>Alytaus m.</t>
  </si>
  <si>
    <t>Alytaus SRC</t>
  </si>
  <si>
    <t>R.Salickas</t>
  </si>
  <si>
    <t>Gabrielius</t>
  </si>
  <si>
    <t>Rimka</t>
  </si>
  <si>
    <t>2001-05-17</t>
  </si>
  <si>
    <t>Vilnius 2</t>
  </si>
  <si>
    <t>I.Jefimova</t>
  </si>
  <si>
    <t>Robertas</t>
  </si>
  <si>
    <t>Žilius</t>
  </si>
  <si>
    <t>2001-01-22</t>
  </si>
  <si>
    <t>M.Urmulevičius</t>
  </si>
  <si>
    <t>Gytis</t>
  </si>
  <si>
    <t>Nemeikša</t>
  </si>
  <si>
    <t>2001-09-17</t>
  </si>
  <si>
    <t>A.Gricevičius</t>
  </si>
  <si>
    <t>J. ir P.Juozaičiai</t>
  </si>
  <si>
    <t>A.Mikėno ĖK</t>
  </si>
  <si>
    <t>Birštono SC</t>
  </si>
  <si>
    <t>Birštonas</t>
  </si>
  <si>
    <t>2002-10-28</t>
  </si>
  <si>
    <t>Griušelionis</t>
  </si>
  <si>
    <t xml:space="preserve">Marius </t>
  </si>
  <si>
    <t>2002-06-29</t>
  </si>
  <si>
    <t>Gudaitis</t>
  </si>
  <si>
    <t>Paulius</t>
  </si>
  <si>
    <t>2002-03-31</t>
  </si>
  <si>
    <t>Miliūnas</t>
  </si>
  <si>
    <t>Modestas</t>
  </si>
  <si>
    <t>J.Strumskytė-Razgūnė</t>
  </si>
  <si>
    <t>Vėjelis</t>
  </si>
  <si>
    <t>Radvydas</t>
  </si>
  <si>
    <t>T.Vencius</t>
  </si>
  <si>
    <t>Šakių JKSC</t>
  </si>
  <si>
    <t>Šakių r.</t>
  </si>
  <si>
    <t>2002-04-10</t>
  </si>
  <si>
    <t>Karušis</t>
  </si>
  <si>
    <t>Mantvydas</t>
  </si>
  <si>
    <t>A.Kavaliauskas</t>
  </si>
  <si>
    <t>ŠSPC</t>
  </si>
  <si>
    <t>Kaišiadorių r.</t>
  </si>
  <si>
    <t>Kazlauskas</t>
  </si>
  <si>
    <t>Justas</t>
  </si>
  <si>
    <t xml:space="preserve">V. Gražys </t>
  </si>
  <si>
    <t>Vilniaus r. SM</t>
  </si>
  <si>
    <t xml:space="preserve">Vilniaus r. </t>
  </si>
  <si>
    <t>2001-05-09</t>
  </si>
  <si>
    <t xml:space="preserve">Semaško </t>
  </si>
  <si>
    <t xml:space="preserve">Gžegož </t>
  </si>
  <si>
    <t>3000 m bėgimas jauniai</t>
  </si>
  <si>
    <t>K.Giedraitis</t>
  </si>
  <si>
    <t>ind.Alytaus m.</t>
  </si>
  <si>
    <t>2003-02-17</t>
  </si>
  <si>
    <t>Urbonavičius</t>
  </si>
  <si>
    <t>Rokas</t>
  </si>
  <si>
    <t>2001-06-28</t>
  </si>
  <si>
    <t>Kalambetas</t>
  </si>
  <si>
    <t>Edvinas</t>
  </si>
  <si>
    <t>2001-09-19</t>
  </si>
  <si>
    <t>Skidzevičius</t>
  </si>
  <si>
    <t>Redas</t>
  </si>
  <si>
    <t>2002-08-28</t>
  </si>
  <si>
    <t>Kriaunevičius</t>
  </si>
  <si>
    <t>Kastis</t>
  </si>
  <si>
    <t>Janušas</t>
  </si>
  <si>
    <t>Nojus</t>
  </si>
  <si>
    <t>A.Dobregienė</t>
  </si>
  <si>
    <t>2001-09-27</t>
  </si>
  <si>
    <t>Rėčiūnas</t>
  </si>
  <si>
    <t>Vilius</t>
  </si>
  <si>
    <t>2001-07-20</t>
  </si>
  <si>
    <t>Milius</t>
  </si>
  <si>
    <t>A.Gavėnas</t>
  </si>
  <si>
    <t>2002-05-09</t>
  </si>
  <si>
    <t>Rajunčius</t>
  </si>
  <si>
    <t>Matas</t>
  </si>
  <si>
    <t>J.Baikštienė</t>
  </si>
  <si>
    <t>2002-03-13</t>
  </si>
  <si>
    <t>Povilaitis</t>
  </si>
  <si>
    <t>Kristijonas</t>
  </si>
  <si>
    <t>2002-09-29</t>
  </si>
  <si>
    <t>Pachomovas</t>
  </si>
  <si>
    <t>Mykolas</t>
  </si>
  <si>
    <t>S.Strelcovas</t>
  </si>
  <si>
    <t>BKKSC</t>
  </si>
  <si>
    <t>Biržų r.</t>
  </si>
  <si>
    <t>2002-05-31</t>
  </si>
  <si>
    <t>Šnioka</t>
  </si>
  <si>
    <t>Loretis</t>
  </si>
  <si>
    <t>2001-01-21</t>
  </si>
  <si>
    <t>Rudokas</t>
  </si>
  <si>
    <t>Simonas</t>
  </si>
  <si>
    <t>S.Obelienienė</t>
  </si>
  <si>
    <t>2001-09-24</t>
  </si>
  <si>
    <t>Repečka</t>
  </si>
  <si>
    <t>Jonas</t>
  </si>
  <si>
    <t>E.Norvilas</t>
  </si>
  <si>
    <t>2001-09-22</t>
  </si>
  <si>
    <t>Šiliauskas</t>
  </si>
  <si>
    <t>Povilas</t>
  </si>
  <si>
    <t>M.Saliamonas</t>
  </si>
  <si>
    <t>Utenos LAK</t>
  </si>
  <si>
    <t>Utenos DSC</t>
  </si>
  <si>
    <t>Utenos r.</t>
  </si>
  <si>
    <t>2001-08-13</t>
  </si>
  <si>
    <t>Ivaškevičius</t>
  </si>
  <si>
    <t>E.Žilys</t>
  </si>
  <si>
    <t>SK'' Lėvuo''</t>
  </si>
  <si>
    <t>Pasvalio SM</t>
  </si>
  <si>
    <t>Pasvalio r.</t>
  </si>
  <si>
    <t>2001-08-22</t>
  </si>
  <si>
    <t>Gegieckas</t>
  </si>
  <si>
    <t>Armandas</t>
  </si>
  <si>
    <t>2002-08-05</t>
  </si>
  <si>
    <t>Guščius</t>
  </si>
  <si>
    <t>Osvaldas</t>
  </si>
  <si>
    <t>A.Tolstiks,I.Krakoviak-Tolstika</t>
  </si>
  <si>
    <t>2001-10-08</t>
  </si>
  <si>
    <t>Junevičius</t>
  </si>
  <si>
    <t xml:space="preserve">Vilius </t>
  </si>
  <si>
    <t>Šuolis į tolį jauniai</t>
  </si>
  <si>
    <t>ind.Kaunas</t>
  </si>
  <si>
    <t>2004-11-03</t>
  </si>
  <si>
    <t>Kareiva</t>
  </si>
  <si>
    <t>Audrius</t>
  </si>
  <si>
    <t>2002-12-21</t>
  </si>
  <si>
    <t>Sinkevičius</t>
  </si>
  <si>
    <t>Egidijus</t>
  </si>
  <si>
    <t>J.Baikštienė, T.Skalikas, R.Konteikienė</t>
  </si>
  <si>
    <t>ŠSG-ŠLASC</t>
  </si>
  <si>
    <t>Šiauliai-Šakių r.</t>
  </si>
  <si>
    <t>2001-02-07</t>
  </si>
  <si>
    <t>Gylys</t>
  </si>
  <si>
    <t>2003-09-21</t>
  </si>
  <si>
    <t>Šalnaitis</t>
  </si>
  <si>
    <t>Šuolis su kartimi jauniai</t>
  </si>
  <si>
    <t>60 m bėgimas jaunės</t>
  </si>
  <si>
    <t>bėgimas iš 7</t>
  </si>
  <si>
    <t>Takas</t>
  </si>
  <si>
    <t>Rez.par.b.</t>
  </si>
  <si>
    <t>R.l.</t>
  </si>
  <si>
    <t>Rez.fin.</t>
  </si>
  <si>
    <t>Bilotaitė</t>
  </si>
  <si>
    <t>2001-01-02</t>
  </si>
  <si>
    <t>NT</t>
  </si>
  <si>
    <t>8.76</t>
  </si>
  <si>
    <t>Radzevičiūtė</t>
  </si>
  <si>
    <t>2004-03-07</t>
  </si>
  <si>
    <t>ind.Marijampolė</t>
  </si>
  <si>
    <t>SC "Sūduva"</t>
  </si>
  <si>
    <t>G.Janušauskas, R.Bindokienė</t>
  </si>
  <si>
    <t>Morta</t>
  </si>
  <si>
    <t>Mačiulaitytė</t>
  </si>
  <si>
    <t>2002-05-02</t>
  </si>
  <si>
    <t>8.34</t>
  </si>
  <si>
    <t>Katalina</t>
  </si>
  <si>
    <t>Kalvaitytė</t>
  </si>
  <si>
    <t>2001-10-31</t>
  </si>
  <si>
    <t>O.Pavilionienė, N.Gedgaudienė</t>
  </si>
  <si>
    <t>8.11</t>
  </si>
  <si>
    <t>Austė</t>
  </si>
  <si>
    <t>Nezabitauskaitė</t>
  </si>
  <si>
    <t>2002-12-20</t>
  </si>
  <si>
    <t>M.Vadeikis</t>
  </si>
  <si>
    <t>8.57</t>
  </si>
  <si>
    <t>Noneta</t>
  </si>
  <si>
    <t>Ligeikaitė</t>
  </si>
  <si>
    <t>2002-07-04</t>
  </si>
  <si>
    <t>V.Rasiukevičienė</t>
  </si>
  <si>
    <t>Aistė</t>
  </si>
  <si>
    <t>Sidaraitė</t>
  </si>
  <si>
    <t>2004-11-22</t>
  </si>
  <si>
    <t>Ž.Leskauskas</t>
  </si>
  <si>
    <t>8.69</t>
  </si>
  <si>
    <t>Gabrielė</t>
  </si>
  <si>
    <t>Galdikaitė</t>
  </si>
  <si>
    <t>2001-12-21</t>
  </si>
  <si>
    <t>V.Baronienė</t>
  </si>
  <si>
    <t>8.44</t>
  </si>
  <si>
    <t>Vesta</t>
  </si>
  <si>
    <t>Ručenko</t>
  </si>
  <si>
    <t>2003-05-23</t>
  </si>
  <si>
    <t>R.Jakubauskas, S.Bajorinaitė</t>
  </si>
  <si>
    <t>Juana</t>
  </si>
  <si>
    <t>Beganskaitė</t>
  </si>
  <si>
    <t>2001-01-23</t>
  </si>
  <si>
    <t>8.09</t>
  </si>
  <si>
    <t>Nerilė</t>
  </si>
  <si>
    <t>Martusevičiūtė</t>
  </si>
  <si>
    <t>2002-11-06</t>
  </si>
  <si>
    <t>V.Kozlov, P.Žukienė</t>
  </si>
  <si>
    <t>8.60</t>
  </si>
  <si>
    <t>Vita</t>
  </si>
  <si>
    <t>Kulbokaitė</t>
  </si>
  <si>
    <t>L.Milikauskaitė</t>
  </si>
  <si>
    <t>8.83</t>
  </si>
  <si>
    <t>Ieva</t>
  </si>
  <si>
    <t>Sobolevska</t>
  </si>
  <si>
    <t>2002-04-11</t>
  </si>
  <si>
    <t>J.Strumskytė-Razgūnė, E.Abušovas</t>
  </si>
  <si>
    <t>8.47</t>
  </si>
  <si>
    <t>Greta</t>
  </si>
  <si>
    <t>Zalatoriūtė</t>
  </si>
  <si>
    <t>2004-03-03</t>
  </si>
  <si>
    <t>O.Pavilionienė,N.Gedgaudienė</t>
  </si>
  <si>
    <t>8.31</t>
  </si>
  <si>
    <t>Emilija</t>
  </si>
  <si>
    <t>Lik</t>
  </si>
  <si>
    <t>2001-07-05</t>
  </si>
  <si>
    <t>I.Krakoviak-Tolstika, A.Tolstiks</t>
  </si>
  <si>
    <t>Otilija</t>
  </si>
  <si>
    <t>Gruodytė</t>
  </si>
  <si>
    <t>2002-07-28</t>
  </si>
  <si>
    <t>L.Juchnevičienė</t>
  </si>
  <si>
    <t>8.56</t>
  </si>
  <si>
    <t>Barysaitė</t>
  </si>
  <si>
    <t>2001-08-20</t>
  </si>
  <si>
    <t>Samanta</t>
  </si>
  <si>
    <t>Mikelionytė</t>
  </si>
  <si>
    <t>2001-07-29</t>
  </si>
  <si>
    <t>V.Rasiukevičienė, V.Šmidtas</t>
  </si>
  <si>
    <t>8.66</t>
  </si>
  <si>
    <t>Ženevičiūtė</t>
  </si>
  <si>
    <t>2002-09-26</t>
  </si>
  <si>
    <t>8.41</t>
  </si>
  <si>
    <t>Simona</t>
  </si>
  <si>
    <t>Milerytė</t>
  </si>
  <si>
    <t>2003-09-02</t>
  </si>
  <si>
    <t>A.Šilauskas</t>
  </si>
  <si>
    <t>8.36</t>
  </si>
  <si>
    <t>Gabija</t>
  </si>
  <si>
    <t>Kuprytė</t>
  </si>
  <si>
    <t>Plungė</t>
  </si>
  <si>
    <t>SRC</t>
  </si>
  <si>
    <t>R.Šilenskienė</t>
  </si>
  <si>
    <t>7.93</t>
  </si>
  <si>
    <t>Danielė</t>
  </si>
  <si>
    <t>Misevičiūtė</t>
  </si>
  <si>
    <t>2001-07-27</t>
  </si>
  <si>
    <t>8.62</t>
  </si>
  <si>
    <t>Petrauskaitė</t>
  </si>
  <si>
    <t>2002-03-05</t>
  </si>
  <si>
    <t>Varnaitė</t>
  </si>
  <si>
    <t>2002-07-16</t>
  </si>
  <si>
    <t>N.Krakiene</t>
  </si>
  <si>
    <t>8.43</t>
  </si>
  <si>
    <t>Joginta</t>
  </si>
  <si>
    <t>Trečiokaitė</t>
  </si>
  <si>
    <t>2002-06-25</t>
  </si>
  <si>
    <t>8.35</t>
  </si>
  <si>
    <t>Kščenavičiūtė</t>
  </si>
  <si>
    <t>2002-04-22</t>
  </si>
  <si>
    <t>8.02</t>
  </si>
  <si>
    <t>Monika</t>
  </si>
  <si>
    <t>Šauva</t>
  </si>
  <si>
    <t>2002-08-08</t>
  </si>
  <si>
    <t>N.Daugėlienė</t>
  </si>
  <si>
    <t>Kornelija</t>
  </si>
  <si>
    <t>Gilaitytė</t>
  </si>
  <si>
    <t>2001-05-07</t>
  </si>
  <si>
    <t>8.85</t>
  </si>
  <si>
    <t>Fausta</t>
  </si>
  <si>
    <t>Rutkauskaitė</t>
  </si>
  <si>
    <t>2002-02-18</t>
  </si>
  <si>
    <t>8.48</t>
  </si>
  <si>
    <t>Vygailė</t>
  </si>
  <si>
    <t>Valatkaitė</t>
  </si>
  <si>
    <t>2002-03-23</t>
  </si>
  <si>
    <t>E.Jurgutis</t>
  </si>
  <si>
    <t>Karolina</t>
  </si>
  <si>
    <t>Talalaitė</t>
  </si>
  <si>
    <t>2003-10-16</t>
  </si>
  <si>
    <t>8.12</t>
  </si>
  <si>
    <t>Gražinytė</t>
  </si>
  <si>
    <t>V.Bagamolovas</t>
  </si>
  <si>
    <t>8.52</t>
  </si>
  <si>
    <t>Barbšytė</t>
  </si>
  <si>
    <t>2001-03-20</t>
  </si>
  <si>
    <t>7,90</t>
  </si>
  <si>
    <t>Jakutytė</t>
  </si>
  <si>
    <t>2004-04-06</t>
  </si>
  <si>
    <t>8.99</t>
  </si>
  <si>
    <t xml:space="preserve">Paula </t>
  </si>
  <si>
    <t>2002-08-17</t>
  </si>
  <si>
    <t>8.49</t>
  </si>
  <si>
    <t>Hanna</t>
  </si>
  <si>
    <t>Zikejeva</t>
  </si>
  <si>
    <t>2001-08-07</t>
  </si>
  <si>
    <t>8.17</t>
  </si>
  <si>
    <t>Viktorija</t>
  </si>
  <si>
    <t>Lunskytė</t>
  </si>
  <si>
    <t>2001-03-04</t>
  </si>
  <si>
    <t>E.Reinotas</t>
  </si>
  <si>
    <t>Goda</t>
  </si>
  <si>
    <t>Beniušytė</t>
  </si>
  <si>
    <t>2002-03-18</t>
  </si>
  <si>
    <t>A.Ulinskas</t>
  </si>
  <si>
    <t>8.51</t>
  </si>
  <si>
    <t>Radionovaitė</t>
  </si>
  <si>
    <t>2002-09-03</t>
  </si>
  <si>
    <t>9.54</t>
  </si>
  <si>
    <t>Suvestinė</t>
  </si>
  <si>
    <t>ind.Panevėžys-Tauragės r.</t>
  </si>
  <si>
    <t>60 m bėgimas jauniai</t>
  </si>
  <si>
    <t>bėgimas iš 8</t>
  </si>
  <si>
    <t xml:space="preserve">Kristijonas </t>
  </si>
  <si>
    <t>Žemaitis</t>
  </si>
  <si>
    <t>2002-04-15</t>
  </si>
  <si>
    <t>7.87</t>
  </si>
  <si>
    <t>Lukas</t>
  </si>
  <si>
    <t>Miknius</t>
  </si>
  <si>
    <t>2002-01-24</t>
  </si>
  <si>
    <t>7.58</t>
  </si>
  <si>
    <t>Vladas</t>
  </si>
  <si>
    <t>Kunigonis</t>
  </si>
  <si>
    <t>2001-10-03</t>
  </si>
  <si>
    <t>Marijampolė</t>
  </si>
  <si>
    <t>R.Bindokienė</t>
  </si>
  <si>
    <t>7.41</t>
  </si>
  <si>
    <t>Kipras</t>
  </si>
  <si>
    <t>Čepaitis</t>
  </si>
  <si>
    <t>2001-04-09</t>
  </si>
  <si>
    <t>7.47</t>
  </si>
  <si>
    <t>Artur</t>
  </si>
  <si>
    <t>Karagezian</t>
  </si>
  <si>
    <t>2001-10-15</t>
  </si>
  <si>
    <t>7.71</t>
  </si>
  <si>
    <t>Algimantas</t>
  </si>
  <si>
    <t>Vežavičius</t>
  </si>
  <si>
    <t>2003-04-23</t>
  </si>
  <si>
    <t>R.Razmaitė, A.Kitanov</t>
  </si>
  <si>
    <t>7.80</t>
  </si>
  <si>
    <t>Mažvydas</t>
  </si>
  <si>
    <t>Bivainis</t>
  </si>
  <si>
    <t>2001-02-08</t>
  </si>
  <si>
    <t>Kristupas</t>
  </si>
  <si>
    <t>Seikauskas</t>
  </si>
  <si>
    <t>2001-05-08</t>
  </si>
  <si>
    <t>7.25</t>
  </si>
  <si>
    <t>Dominykas</t>
  </si>
  <si>
    <t>Karza</t>
  </si>
  <si>
    <t>2001-09-16</t>
  </si>
  <si>
    <t>V.Šmidtas</t>
  </si>
  <si>
    <t>7.75</t>
  </si>
  <si>
    <t>Skamaročius</t>
  </si>
  <si>
    <t>2002-11-18</t>
  </si>
  <si>
    <t>7.77</t>
  </si>
  <si>
    <t>Ernestas</t>
  </si>
  <si>
    <t>Paškevičius</t>
  </si>
  <si>
    <t>2002-02-26</t>
  </si>
  <si>
    <t>7.56</t>
  </si>
  <si>
    <t>Edgaras</t>
  </si>
  <si>
    <t>Radzevičius</t>
  </si>
  <si>
    <t>2001-08-09</t>
  </si>
  <si>
    <t>G.Janušauskas,V.Komisaraitis</t>
  </si>
  <si>
    <t>7.06</t>
  </si>
  <si>
    <t xml:space="preserve">Dominykas </t>
  </si>
  <si>
    <t>Brudnius</t>
  </si>
  <si>
    <t>2001-05-21</t>
  </si>
  <si>
    <t>J.Čižauskas</t>
  </si>
  <si>
    <t>7.55</t>
  </si>
  <si>
    <t>Markauskas</t>
  </si>
  <si>
    <t>2002-04-25</t>
  </si>
  <si>
    <t>7.74</t>
  </si>
  <si>
    <t>Artūras</t>
  </si>
  <si>
    <t>Saveljevas</t>
  </si>
  <si>
    <t>2001-03-25</t>
  </si>
  <si>
    <t>ind.Švenčionių r.</t>
  </si>
  <si>
    <t>sk.Aitvaras</t>
  </si>
  <si>
    <t>Z.Zenkevičius</t>
  </si>
  <si>
    <t>Mančinskas</t>
  </si>
  <si>
    <t>2001-06-27</t>
  </si>
  <si>
    <t>Jurkevičius</t>
  </si>
  <si>
    <t>2001-03-17</t>
  </si>
  <si>
    <t>Elektrėnai</t>
  </si>
  <si>
    <t>I.Ivoškienė</t>
  </si>
  <si>
    <t>7.34</t>
  </si>
  <si>
    <t>Elonas</t>
  </si>
  <si>
    <t>Dalinskas</t>
  </si>
  <si>
    <t>2002-04-04</t>
  </si>
  <si>
    <t>7.50</t>
  </si>
  <si>
    <t xml:space="preserve">Aivaras </t>
  </si>
  <si>
    <t>Šedys</t>
  </si>
  <si>
    <t>2001-01-30</t>
  </si>
  <si>
    <t>7.66</t>
  </si>
  <si>
    <t>Stukas</t>
  </si>
  <si>
    <t>2001-03-21</t>
  </si>
  <si>
    <t>ind.Elektrėnai</t>
  </si>
  <si>
    <t>7.59</t>
  </si>
  <si>
    <t>Abartis</t>
  </si>
  <si>
    <t>2003-04-20</t>
  </si>
  <si>
    <t>ind.Plungė</t>
  </si>
  <si>
    <t>M.Rudys</t>
  </si>
  <si>
    <t>7.42</t>
  </si>
  <si>
    <t xml:space="preserve">  </t>
  </si>
  <si>
    <t>Denisas</t>
  </si>
  <si>
    <t>Belčenkov</t>
  </si>
  <si>
    <t>2002-01-21</t>
  </si>
  <si>
    <t>7.46</t>
  </si>
  <si>
    <t>Kunėjus</t>
  </si>
  <si>
    <t>2001-02-20</t>
  </si>
  <si>
    <t>7.63</t>
  </si>
  <si>
    <t>Dabrukas</t>
  </si>
  <si>
    <t>2001-03-05</t>
  </si>
  <si>
    <t>Šotikas</t>
  </si>
  <si>
    <t>2002-03-09</t>
  </si>
  <si>
    <t>D.D.Senkai</t>
  </si>
  <si>
    <t>7.88</t>
  </si>
  <si>
    <t>Erikas</t>
  </si>
  <si>
    <t>Ivanovas</t>
  </si>
  <si>
    <t>2001-08-05</t>
  </si>
  <si>
    <t>Šermukšnis</t>
  </si>
  <si>
    <t>2001-12-05</t>
  </si>
  <si>
    <t>Augustinas</t>
  </si>
  <si>
    <t>2001-10-14</t>
  </si>
  <si>
    <t>"Stadija|"</t>
  </si>
  <si>
    <t>D.Šaučikovas</t>
  </si>
  <si>
    <t>Kulda</t>
  </si>
  <si>
    <t>2002-08-12</t>
  </si>
  <si>
    <t>7.73</t>
  </si>
  <si>
    <t>Mindaugas</t>
  </si>
  <si>
    <t>Budrys</t>
  </si>
  <si>
    <t>2001-01-13</t>
  </si>
  <si>
    <t>Julius</t>
  </si>
  <si>
    <t>Babinskas</t>
  </si>
  <si>
    <t>2002-06-16</t>
  </si>
  <si>
    <t>7.92</t>
  </si>
  <si>
    <t>Berdešius</t>
  </si>
  <si>
    <t>2002-07-06</t>
  </si>
  <si>
    <t>7.61</t>
  </si>
  <si>
    <t>Domas</t>
  </si>
  <si>
    <t>Gailevičius</t>
  </si>
  <si>
    <t>2001-12-18</t>
  </si>
  <si>
    <t>Masaitis</t>
  </si>
  <si>
    <t>2001-01-17</t>
  </si>
  <si>
    <t>7.45</t>
  </si>
  <si>
    <t>Įspėtas</t>
  </si>
  <si>
    <t>Martynas</t>
  </si>
  <si>
    <t>Jančiauskas</t>
  </si>
  <si>
    <t>2002-08-02</t>
  </si>
  <si>
    <t>8.64</t>
  </si>
  <si>
    <t>Danielius</t>
  </si>
  <si>
    <t>Puskunigis</t>
  </si>
  <si>
    <t>2002-03-07</t>
  </si>
  <si>
    <t>V.Gumauskas</t>
  </si>
  <si>
    <t>Veikalas</t>
  </si>
  <si>
    <t>2002-04-23</t>
  </si>
  <si>
    <t>Ailandas</t>
  </si>
  <si>
    <t>Barauskas</t>
  </si>
  <si>
    <t>2001-11-14</t>
  </si>
  <si>
    <t>7.43</t>
  </si>
  <si>
    <t>Gadevičius</t>
  </si>
  <si>
    <t>2001-01-27</t>
  </si>
  <si>
    <t>7.44</t>
  </si>
  <si>
    <t>Čelkis</t>
  </si>
  <si>
    <t>2001-11-01</t>
  </si>
  <si>
    <t>7.62</t>
  </si>
  <si>
    <t>7.94</t>
  </si>
  <si>
    <t>1:42.23</t>
  </si>
  <si>
    <t>ŠSG</t>
  </si>
  <si>
    <t>2001-01-31</t>
  </si>
  <si>
    <t>Šimkevičiūtė</t>
  </si>
  <si>
    <t>Rosita</t>
  </si>
  <si>
    <t>1:42.02</t>
  </si>
  <si>
    <t>V.Žiedienė</t>
  </si>
  <si>
    <t>2001-09-05</t>
  </si>
  <si>
    <t>Naujokaitė</t>
  </si>
  <si>
    <t>1:40.69</t>
  </si>
  <si>
    <t>M.Skamarakas</t>
  </si>
  <si>
    <t>2001-06-02</t>
  </si>
  <si>
    <t>Žikaitė</t>
  </si>
  <si>
    <t>Roberta</t>
  </si>
  <si>
    <t>1:38.35</t>
  </si>
  <si>
    <t>T.Krasauskienė</t>
  </si>
  <si>
    <t>2001-08-17</t>
  </si>
  <si>
    <t>Ula</t>
  </si>
  <si>
    <t>1:37.79</t>
  </si>
  <si>
    <t>bėgimas iš 3</t>
  </si>
  <si>
    <t>1:46.91</t>
  </si>
  <si>
    <t>2001-12-08</t>
  </si>
  <si>
    <t>Balnytė</t>
  </si>
  <si>
    <t>Radvilė</t>
  </si>
  <si>
    <t>1:46.70</t>
  </si>
  <si>
    <t>2002-01-17</t>
  </si>
  <si>
    <t>Stagniūnaitė</t>
  </si>
  <si>
    <t>1:47.20</t>
  </si>
  <si>
    <t>V.Lebeckienė</t>
  </si>
  <si>
    <t>2001-02-26</t>
  </si>
  <si>
    <t>Malinauskaitė</t>
  </si>
  <si>
    <t xml:space="preserve">Miglė </t>
  </si>
  <si>
    <t>1:42.52</t>
  </si>
  <si>
    <t>2001-05-27</t>
  </si>
  <si>
    <t>Petraškaitė</t>
  </si>
  <si>
    <t>Dominyka</t>
  </si>
  <si>
    <t>1:43.43</t>
  </si>
  <si>
    <t>2001-10-11</t>
  </si>
  <si>
    <t>Baciūtė</t>
  </si>
  <si>
    <t>1:44.12</t>
  </si>
  <si>
    <t>Z.Tindžiulienė, P.Žukienė</t>
  </si>
  <si>
    <t>2001-02-25</t>
  </si>
  <si>
    <t>Misiūnaitė</t>
  </si>
  <si>
    <t>Livija</t>
  </si>
  <si>
    <t>2001-01-20</t>
  </si>
  <si>
    <t>Vinerskaitė</t>
  </si>
  <si>
    <t>Paulina</t>
  </si>
  <si>
    <t>2:49.76</t>
  </si>
  <si>
    <t>2002-07-31</t>
  </si>
  <si>
    <t>Lekavičiūtė</t>
  </si>
  <si>
    <t>1:52.84</t>
  </si>
  <si>
    <t>K.Mačėnas</t>
  </si>
  <si>
    <t>SK Svalė</t>
  </si>
  <si>
    <t>2002-04-02</t>
  </si>
  <si>
    <t>Mitkutė</t>
  </si>
  <si>
    <t>1:57.71</t>
  </si>
  <si>
    <t>2002-05-14</t>
  </si>
  <si>
    <t>Garbauskaitė</t>
  </si>
  <si>
    <t>1:49.18</t>
  </si>
  <si>
    <t>R.Turla</t>
  </si>
  <si>
    <t>2002-03-01</t>
  </si>
  <si>
    <t>Karklelytė</t>
  </si>
  <si>
    <t>1:49.17</t>
  </si>
  <si>
    <t>R.Kančys, L.Kančytė</t>
  </si>
  <si>
    <t>2003-06-22</t>
  </si>
  <si>
    <t>Bartkutė</t>
  </si>
  <si>
    <t>Gerda</t>
  </si>
  <si>
    <t>600 m bėgimas jaunės</t>
  </si>
  <si>
    <t>2001-05-30</t>
  </si>
  <si>
    <t>Pulauskas</t>
  </si>
  <si>
    <t>V.Kokarskaja</t>
  </si>
  <si>
    <t>Jurbarko r</t>
  </si>
  <si>
    <t>2001-11-07</t>
  </si>
  <si>
    <t>Juškys</t>
  </si>
  <si>
    <t>R.Kondrotienė</t>
  </si>
  <si>
    <t>2001-05-24</t>
  </si>
  <si>
    <t>2002-03-19</t>
  </si>
  <si>
    <t>Makaravičius</t>
  </si>
  <si>
    <t>2001-02-06</t>
  </si>
  <si>
    <t>Rasčiupkinas</t>
  </si>
  <si>
    <t>Tadas</t>
  </si>
  <si>
    <t>Peleckis</t>
  </si>
  <si>
    <t>Tautvydas</t>
  </si>
  <si>
    <t>2003-09-07</t>
  </si>
  <si>
    <t>Bleidas</t>
  </si>
  <si>
    <t>V.Zarankienė</t>
  </si>
  <si>
    <t>Bakanas</t>
  </si>
  <si>
    <t>J.Baikštienė, T.Skalikas</t>
  </si>
  <si>
    <t>2001-03-29</t>
  </si>
  <si>
    <t>Golubovas</t>
  </si>
  <si>
    <t>Tomas</t>
  </si>
  <si>
    <t>2003-12-05</t>
  </si>
  <si>
    <t>Domanaitis</t>
  </si>
  <si>
    <t>Vilnius 1-Joniškio r.</t>
  </si>
  <si>
    <t>2002-03-21</t>
  </si>
  <si>
    <t>Gelažius</t>
  </si>
  <si>
    <t>Karolis</t>
  </si>
  <si>
    <t>2001-05-28</t>
  </si>
  <si>
    <t>Ambrazevičius</t>
  </si>
  <si>
    <t>Einaras</t>
  </si>
  <si>
    <t>2001-09-12</t>
  </si>
  <si>
    <t>Garšva</t>
  </si>
  <si>
    <t>V.Murašovas, A.Bajoras</t>
  </si>
  <si>
    <t>2001-06-18</t>
  </si>
  <si>
    <t>Čepys</t>
  </si>
  <si>
    <t>Rutulio stūmimas jauniai (5 kg)</t>
  </si>
  <si>
    <t>1:29.51</t>
  </si>
  <si>
    <t>2002-05-05</t>
  </si>
  <si>
    <t>Sažinas</t>
  </si>
  <si>
    <t>1:30.89</t>
  </si>
  <si>
    <t>A.Valatkevičius</t>
  </si>
  <si>
    <t>2001-06-29</t>
  </si>
  <si>
    <t>Ašmena</t>
  </si>
  <si>
    <t>Rytis</t>
  </si>
  <si>
    <t>1:28.85</t>
  </si>
  <si>
    <t>2002-09-20</t>
  </si>
  <si>
    <t>Kalindra</t>
  </si>
  <si>
    <t>1:28.99</t>
  </si>
  <si>
    <t>2001-05-01</t>
  </si>
  <si>
    <t>Brundza</t>
  </si>
  <si>
    <t>1:29.65</t>
  </si>
  <si>
    <t>2002-01-30</t>
  </si>
  <si>
    <t xml:space="preserve">Zabelo </t>
  </si>
  <si>
    <t xml:space="preserve">Dariuš </t>
  </si>
  <si>
    <t>1:34.30</t>
  </si>
  <si>
    <t>Razmys</t>
  </si>
  <si>
    <t>1:35.79</t>
  </si>
  <si>
    <t>Bindokas</t>
  </si>
  <si>
    <t>Juozas</t>
  </si>
  <si>
    <t>1:31.49</t>
  </si>
  <si>
    <t>2001-08-31</t>
  </si>
  <si>
    <t>Vanagas</t>
  </si>
  <si>
    <t>Dovydas</t>
  </si>
  <si>
    <t>1:32.43</t>
  </si>
  <si>
    <t>2002-10-06</t>
  </si>
  <si>
    <t>Sviderskis</t>
  </si>
  <si>
    <t>1:35.30</t>
  </si>
  <si>
    <t>2001-05-16</t>
  </si>
  <si>
    <t>Buragas</t>
  </si>
  <si>
    <t>Linas</t>
  </si>
  <si>
    <t>1:34.48</t>
  </si>
  <si>
    <t>I.Krakoviak-Tolstika,A.Tolstiks</t>
  </si>
  <si>
    <t>2001-01-04</t>
  </si>
  <si>
    <t>Levickis</t>
  </si>
  <si>
    <t>Gustas</t>
  </si>
  <si>
    <t>V.Komisaraitis</t>
  </si>
  <si>
    <t>2003-05-18</t>
  </si>
  <si>
    <t>Pučinskas</t>
  </si>
  <si>
    <t>1:36.18</t>
  </si>
  <si>
    <t>2002-04-06</t>
  </si>
  <si>
    <t>Matijošius</t>
  </si>
  <si>
    <t>1:39.79</t>
  </si>
  <si>
    <t>K.Jezepčikas</t>
  </si>
  <si>
    <t>Druskininkų ĖK</t>
  </si>
  <si>
    <t>Druskininkų SC</t>
  </si>
  <si>
    <t>ind.Druskininkai</t>
  </si>
  <si>
    <t>Beinoravičius</t>
  </si>
  <si>
    <t xml:space="preserve">Karolis </t>
  </si>
  <si>
    <t>2001-10-24</t>
  </si>
  <si>
    <t>Kriukovskis</t>
  </si>
  <si>
    <t>Darius</t>
  </si>
  <si>
    <t>V.Butautienė</t>
  </si>
  <si>
    <t>JSC</t>
  </si>
  <si>
    <t>ind.Joniškio r.</t>
  </si>
  <si>
    <t>2001-03-27</t>
  </si>
  <si>
    <t>Dalgė</t>
  </si>
  <si>
    <t>1:40.45</t>
  </si>
  <si>
    <t>M.Krakys</t>
  </si>
  <si>
    <t>2002-03-28</t>
  </si>
  <si>
    <t>Blankas</t>
  </si>
  <si>
    <t>Deimantas</t>
  </si>
  <si>
    <t>600 m bėgimas jauniai</t>
  </si>
  <si>
    <t>Kaunas, 2018 m. vasario 10 d.</t>
  </si>
  <si>
    <t>4x200 m bėgimas jaunės</t>
  </si>
  <si>
    <t>Justina</t>
  </si>
  <si>
    <t>Kučinskaitė</t>
  </si>
  <si>
    <t>2003-09-04</t>
  </si>
  <si>
    <t>Deima</t>
  </si>
  <si>
    <t>Janušaitė</t>
  </si>
  <si>
    <t>2002-02-06</t>
  </si>
  <si>
    <t>R.Razmaitė, A.Kitanov, V.Šmidtas</t>
  </si>
  <si>
    <t>Meda</t>
  </si>
  <si>
    <t>Repšytė</t>
  </si>
  <si>
    <t>2002-03-30</t>
  </si>
  <si>
    <t>Cosma</t>
  </si>
  <si>
    <t>R.Razmaitė, A.Kitanov, I.Lasauskienė</t>
  </si>
  <si>
    <t>Volodzkaitė</t>
  </si>
  <si>
    <t>2002-03-03</t>
  </si>
  <si>
    <t>Bielskytė</t>
  </si>
  <si>
    <t>2002-03-14</t>
  </si>
  <si>
    <t>Diana</t>
  </si>
  <si>
    <t>Čekišova</t>
  </si>
  <si>
    <t>2002-08-07</t>
  </si>
  <si>
    <t>Z.Tindžiulienė,P.Žukienė</t>
  </si>
  <si>
    <t>V.Kozlov,P.Žukienė</t>
  </si>
  <si>
    <t>bėgimas iš 2</t>
  </si>
  <si>
    <t>Erika</t>
  </si>
  <si>
    <t>Rumšaitė</t>
  </si>
  <si>
    <t>M.Reinikovas</t>
  </si>
  <si>
    <t>Patricija</t>
  </si>
  <si>
    <t>Karaliūtė</t>
  </si>
  <si>
    <t>2002-11-17</t>
  </si>
  <si>
    <t>Kudirkaitė</t>
  </si>
  <si>
    <t>2002-10-04</t>
  </si>
  <si>
    <t>Strupaitė</t>
  </si>
  <si>
    <t>2002-10-10</t>
  </si>
  <si>
    <t>"Piramidė"</t>
  </si>
  <si>
    <t>Ema</t>
  </si>
  <si>
    <t>Bružaitė</t>
  </si>
  <si>
    <t>J.Baikštienė, I.Zabulienė</t>
  </si>
  <si>
    <t>4x200 m bėgimas jauniai</t>
  </si>
  <si>
    <t>Klaidas</t>
  </si>
  <si>
    <t>Taroza</t>
  </si>
  <si>
    <t>A.Vilčinskienė, R.Adomaitienė</t>
  </si>
  <si>
    <t>Šumskas</t>
  </si>
  <si>
    <t>Misevičius</t>
  </si>
  <si>
    <t>2002-12-08</t>
  </si>
  <si>
    <t>E. Žiupkienė</t>
  </si>
  <si>
    <t>Krapukaitis</t>
  </si>
  <si>
    <t>2002-10-31</t>
  </si>
  <si>
    <t>Asakavičius</t>
  </si>
  <si>
    <t>2002-01-29</t>
  </si>
  <si>
    <t>G.Šerėnienė</t>
  </si>
  <si>
    <r>
      <rPr>
        <b/>
        <sz val="12"/>
        <rFont val="Calibri"/>
        <family val="2"/>
      </rPr>
      <t>~</t>
    </r>
    <r>
      <rPr>
        <b/>
        <sz val="10"/>
        <rFont val="Calibri"/>
        <family val="2"/>
      </rPr>
      <t>&lt;</t>
    </r>
    <r>
      <rPr>
        <b/>
        <sz val="12"/>
        <rFont val="Calibri"/>
        <family val="2"/>
      </rPr>
      <t>~</t>
    </r>
  </si>
  <si>
    <t>2018 m. vasario 9-10 d.</t>
  </si>
  <si>
    <t>Kaunas,</t>
  </si>
  <si>
    <t>LSU Alekso Stanislovaičio lengvosios atletikos maniežas</t>
  </si>
  <si>
    <t>Varžybų vyriausioji teisėja</t>
  </si>
  <si>
    <t>Audronė GAVELYTĖ</t>
  </si>
  <si>
    <t>Varžybų vyriausiasis sekretorius</t>
  </si>
  <si>
    <t>Alfonsas BULIUOLIS</t>
  </si>
  <si>
    <t>Varžybų techninis delegatas</t>
  </si>
  <si>
    <t>Drąsutis BARKAUSKAS</t>
  </si>
  <si>
    <t>Šuolis į tolį jaunės</t>
  </si>
  <si>
    <t>Andrė</t>
  </si>
  <si>
    <t>Ožechauskaitė</t>
  </si>
  <si>
    <t>2003-11-03</t>
  </si>
  <si>
    <t>A.Skujytė</t>
  </si>
  <si>
    <t>Medvedevaitė</t>
  </si>
  <si>
    <t>2001-12-03</t>
  </si>
  <si>
    <t>Čeponytė</t>
  </si>
  <si>
    <t>2002-06-27</t>
  </si>
  <si>
    <t>Karina</t>
  </si>
  <si>
    <t>Jasadavičiūtė</t>
  </si>
  <si>
    <t>Grisaitytė</t>
  </si>
  <si>
    <t>2003-07-23</t>
  </si>
  <si>
    <t xml:space="preserve">Ema </t>
  </si>
  <si>
    <t>Kavaliauskaitė</t>
  </si>
  <si>
    <t>2001-10-02</t>
  </si>
  <si>
    <t>Vaitkevičiūtė</t>
  </si>
  <si>
    <t>Jorė</t>
  </si>
  <si>
    <t>Vasiliauskaitė</t>
  </si>
  <si>
    <t>2002-09-17</t>
  </si>
  <si>
    <t>Balčiūtė</t>
  </si>
  <si>
    <t>2001-11-30</t>
  </si>
  <si>
    <t>Nemcevičiūtė</t>
  </si>
  <si>
    <t>2002-07-25</t>
  </si>
  <si>
    <t>Agota</t>
  </si>
  <si>
    <t>Žurauskaitė</t>
  </si>
  <si>
    <t>2004-02-08</t>
  </si>
  <si>
    <t>ind.Panevėžys</t>
  </si>
  <si>
    <t>A.Dobregienė, E.Barisienė</t>
  </si>
  <si>
    <t>Kmitaitė</t>
  </si>
  <si>
    <t>Kelmės r.</t>
  </si>
  <si>
    <t>Kelmės VJSM</t>
  </si>
  <si>
    <t>P.Sabaitis</t>
  </si>
  <si>
    <t>Domantė</t>
  </si>
  <si>
    <t>Lyškutė</t>
  </si>
  <si>
    <t>2001-06-24</t>
  </si>
  <si>
    <t xml:space="preserve">Beatričė Marija </t>
  </si>
  <si>
    <t>Juknaitė</t>
  </si>
  <si>
    <t>2002-07-08</t>
  </si>
  <si>
    <t>Takuševičiūtė</t>
  </si>
  <si>
    <t>Tenenytė</t>
  </si>
  <si>
    <t>b.k.</t>
  </si>
  <si>
    <t>Gedaminskaitė</t>
  </si>
  <si>
    <t>1995-03-23</t>
  </si>
  <si>
    <t>b.k.Vilnius,Pasavalys</t>
  </si>
  <si>
    <t>VMSC,VU</t>
  </si>
  <si>
    <t xml:space="preserve">Cosma </t>
  </si>
  <si>
    <t>K.Šapka,K.Mačėnas</t>
  </si>
  <si>
    <t>Soprončikaitė</t>
  </si>
  <si>
    <t>2002-05-06</t>
  </si>
  <si>
    <t>D.Maceikienė</t>
  </si>
  <si>
    <t>NM</t>
  </si>
  <si>
    <t>x</t>
  </si>
  <si>
    <t>KMK</t>
  </si>
  <si>
    <t>Kaunas, Kėdainiai</t>
  </si>
  <si>
    <t>1997-07-28</t>
  </si>
  <si>
    <t>Dargytė</t>
  </si>
  <si>
    <t>2003-05-09</t>
  </si>
  <si>
    <t>Kelbauskaitė</t>
  </si>
  <si>
    <t>Rusnė</t>
  </si>
  <si>
    <t>2001-09-03</t>
  </si>
  <si>
    <t>Sorkina</t>
  </si>
  <si>
    <t>L.Maceika</t>
  </si>
  <si>
    <t>2002-05-23</t>
  </si>
  <si>
    <t>Vėjūnė Gražvilė</t>
  </si>
  <si>
    <t>G.Janušauskas,O.Živilaitė</t>
  </si>
  <si>
    <t>2003-07-20</t>
  </si>
  <si>
    <t>Mykolaitytė</t>
  </si>
  <si>
    <t>2002-06-10</t>
  </si>
  <si>
    <t>Raudytė</t>
  </si>
  <si>
    <t>Trišuolis jaunės</t>
  </si>
  <si>
    <t>300 m bėgimas jaunės</t>
  </si>
  <si>
    <t>bėgimas iš 10</t>
  </si>
  <si>
    <t>48.69</t>
  </si>
  <si>
    <t>46.15</t>
  </si>
  <si>
    <t>Germantė</t>
  </si>
  <si>
    <t>Mikalajūnaitė</t>
  </si>
  <si>
    <t>2002-10-20</t>
  </si>
  <si>
    <t>46.45</t>
  </si>
  <si>
    <t>Rimkutė</t>
  </si>
  <si>
    <t>2001-11-28</t>
  </si>
  <si>
    <t>"Stadija"</t>
  </si>
  <si>
    <t>R. Kergytė-Dauskurdienė</t>
  </si>
  <si>
    <t>48.14</t>
  </si>
  <si>
    <t>Lenkauskaitė</t>
  </si>
  <si>
    <t>D.Urbonienė</t>
  </si>
  <si>
    <t>45.84</t>
  </si>
  <si>
    <t>Šiauliai-Kupiškio r.</t>
  </si>
  <si>
    <t>45.67</t>
  </si>
  <si>
    <t>Aurika</t>
  </si>
  <si>
    <t>Zabarauskaitė</t>
  </si>
  <si>
    <t>2002-04-16</t>
  </si>
  <si>
    <t>47.02</t>
  </si>
  <si>
    <t>45.49</t>
  </si>
  <si>
    <t>45.59</t>
  </si>
  <si>
    <t>46.98</t>
  </si>
  <si>
    <t xml:space="preserve">Emilija </t>
  </si>
  <si>
    <t>Saudargaitė</t>
  </si>
  <si>
    <t>45.39</t>
  </si>
  <si>
    <t>45.13</t>
  </si>
  <si>
    <t>ind.Šakių r.</t>
  </si>
  <si>
    <t>Kotryna Emilija</t>
  </si>
  <si>
    <t>Peštenytė</t>
  </si>
  <si>
    <t>2001-09-06</t>
  </si>
  <si>
    <t>R.Kergytė-Dauskurdienė</t>
  </si>
  <si>
    <t>46.92</t>
  </si>
  <si>
    <t xml:space="preserve">Samanta </t>
  </si>
  <si>
    <t xml:space="preserve">Banionytė </t>
  </si>
  <si>
    <t>2001-12-10</t>
  </si>
  <si>
    <t xml:space="preserve">A.Sniečkus </t>
  </si>
  <si>
    <t>44.83</t>
  </si>
  <si>
    <t>44.84</t>
  </si>
  <si>
    <t>Slavickaitė</t>
  </si>
  <si>
    <t>2003-06-17</t>
  </si>
  <si>
    <t>V.Komisaraitis,J.Kasputienė</t>
  </si>
  <si>
    <t>46.83</t>
  </si>
  <si>
    <t>44.82</t>
  </si>
  <si>
    <t>44.78</t>
  </si>
  <si>
    <t>46.79</t>
  </si>
  <si>
    <t>Vija</t>
  </si>
  <si>
    <t>Turulytė</t>
  </si>
  <si>
    <t>2003-08-25</t>
  </si>
  <si>
    <t>44.57</t>
  </si>
  <si>
    <t>46.58</t>
  </si>
  <si>
    <t>44.20</t>
  </si>
  <si>
    <t>Auksė</t>
  </si>
  <si>
    <t>Šileikytė</t>
  </si>
  <si>
    <t>G.Michniova</t>
  </si>
  <si>
    <t>46.55</t>
  </si>
  <si>
    <t>Markevičiūtė</t>
  </si>
  <si>
    <t>43.78</t>
  </si>
  <si>
    <t>Jankauskaitė</t>
  </si>
  <si>
    <t>2002-07-07</t>
  </si>
  <si>
    <t>49.38</t>
  </si>
  <si>
    <t>46.50</t>
  </si>
  <si>
    <t>Elena</t>
  </si>
  <si>
    <t>Jasaitė</t>
  </si>
  <si>
    <t>2003-09-06</t>
  </si>
  <si>
    <t>42.77</t>
  </si>
  <si>
    <t>41.74</t>
  </si>
  <si>
    <t>300 m bėgimas jauniai</t>
  </si>
  <si>
    <t>Jurkynas</t>
  </si>
  <si>
    <t>J.Armonienė</t>
  </si>
  <si>
    <t>Žymantas</t>
  </si>
  <si>
    <t>G.Kasputis</t>
  </si>
  <si>
    <t>Kornelijus</t>
  </si>
  <si>
    <t>Sagaidokas</t>
  </si>
  <si>
    <t>2002-10-02</t>
  </si>
  <si>
    <t>Telšių r.</t>
  </si>
  <si>
    <t>"Žemaitija"</t>
  </si>
  <si>
    <t>D.Pranckuvienė</t>
  </si>
  <si>
    <t>I. Zabulienė</t>
  </si>
  <si>
    <t>Kupiškio KKSC</t>
  </si>
  <si>
    <t>Kupiškio r.</t>
  </si>
  <si>
    <t>2002-02-09</t>
  </si>
  <si>
    <t>Šablickas</t>
  </si>
  <si>
    <t xml:space="preserve">     Alanas</t>
  </si>
  <si>
    <t>P.Šaučikovas, M.Malinauskas, A.Macevičius</t>
  </si>
  <si>
    <t>Šiauliai-Pakruojo r.</t>
  </si>
  <si>
    <t>2001-02-09</t>
  </si>
  <si>
    <t>Smetonis</t>
  </si>
  <si>
    <t>S.Oželis</t>
  </si>
  <si>
    <t>Lidžius</t>
  </si>
  <si>
    <t>Sporto kl.</t>
  </si>
  <si>
    <t>A.Bajoras, D.Rauktys</t>
  </si>
  <si>
    <t>2001-04-10</t>
  </si>
  <si>
    <t>Pučka</t>
  </si>
  <si>
    <t>60 m barjerinis bėgimas jauniai (0.914-9.14)</t>
  </si>
  <si>
    <t>2002-12-16</t>
  </si>
  <si>
    <t>Dija</t>
  </si>
  <si>
    <t>l.Kaveckienė</t>
  </si>
  <si>
    <t>Tumasonytė</t>
  </si>
  <si>
    <t xml:space="preserve">Neda </t>
  </si>
  <si>
    <t>Staniūtė</t>
  </si>
  <si>
    <t>2003-02-07</t>
  </si>
  <si>
    <t>Klimukaitė</t>
  </si>
  <si>
    <t>60 m barjerinis bėgimas jaunės (0.762-8.50)</t>
  </si>
  <si>
    <t>Trišuolis jauniai</t>
  </si>
  <si>
    <t>1000 m bėgimas jaunės</t>
  </si>
  <si>
    <t>Bendaravičiūtė</t>
  </si>
  <si>
    <t>2003-03-21</t>
  </si>
  <si>
    <t>3:31.10</t>
  </si>
  <si>
    <t>3:33.62</t>
  </si>
  <si>
    <t>Ksavera</t>
  </si>
  <si>
    <t>Kochanova</t>
  </si>
  <si>
    <t>2004-02-06</t>
  </si>
  <si>
    <t>3:27.02</t>
  </si>
  <si>
    <t>3:29.30</t>
  </si>
  <si>
    <t>3:37.07</t>
  </si>
  <si>
    <t>Salickaitė</t>
  </si>
  <si>
    <t>2002-11-07</t>
  </si>
  <si>
    <t>A.Klebauskas</t>
  </si>
  <si>
    <t>Marija</t>
  </si>
  <si>
    <t>Jekabsone</t>
  </si>
  <si>
    <t>2003-05-20</t>
  </si>
  <si>
    <t>R.Kančys,D.Virbickas</t>
  </si>
  <si>
    <t>3:00.70</t>
  </si>
  <si>
    <t>3:03.72</t>
  </si>
  <si>
    <t>3:04.05</t>
  </si>
  <si>
    <t>3:24.01</t>
  </si>
  <si>
    <t>3:21.48</t>
  </si>
  <si>
    <t>3:25.81</t>
  </si>
  <si>
    <t>3:16.53</t>
  </si>
  <si>
    <t>2:52.69</t>
  </si>
  <si>
    <t>2:47.01</t>
  </si>
  <si>
    <t>2:48.38</t>
  </si>
  <si>
    <t>2:45.56</t>
  </si>
  <si>
    <t>2:44.61</t>
  </si>
  <si>
    <t>2:59.67</t>
  </si>
  <si>
    <t>P.Šaučikovas, M.Malinauskas</t>
  </si>
  <si>
    <t>Stadija</t>
  </si>
  <si>
    <t>2000-10-11</t>
  </si>
  <si>
    <t>Janiulis</t>
  </si>
  <si>
    <t>3:00.51</t>
  </si>
  <si>
    <t>ind.Kelmės r.</t>
  </si>
  <si>
    <t>2002-02-12</t>
  </si>
  <si>
    <t>Urba</t>
  </si>
  <si>
    <t>Valentas</t>
  </si>
  <si>
    <t>2:54.22</t>
  </si>
  <si>
    <t>Joniškio r.</t>
  </si>
  <si>
    <t>2:55.95</t>
  </si>
  <si>
    <t>2:56.89</t>
  </si>
  <si>
    <t>D.Šaučikovas, A.Novikovas</t>
  </si>
  <si>
    <t>Sadauskas</t>
  </si>
  <si>
    <t>Ugnius</t>
  </si>
  <si>
    <t>2:54.27</t>
  </si>
  <si>
    <t>1000 m bėgimas jauniai</t>
  </si>
  <si>
    <t>1500 m kliūtinis bėgimas jaunės</t>
  </si>
  <si>
    <t>Šiauliai-ind.Tauragės r.</t>
  </si>
  <si>
    <t>Statkonytė</t>
  </si>
  <si>
    <t>ind.Šiauliai, Kupiškio r.</t>
  </si>
  <si>
    <t>R.Razmaitė, A. Kitanov, I.Zabulienė</t>
  </si>
  <si>
    <t>Stračinskytė</t>
  </si>
  <si>
    <t>Sandra</t>
  </si>
  <si>
    <t>Gurskaitė</t>
  </si>
  <si>
    <t>2002-07-23</t>
  </si>
  <si>
    <t>Barbora</t>
  </si>
  <si>
    <t>Bučinskaitė</t>
  </si>
  <si>
    <t>2002-06-23</t>
  </si>
  <si>
    <t xml:space="preserve">Julija </t>
  </si>
  <si>
    <t xml:space="preserve">Jačun </t>
  </si>
  <si>
    <t>2002-03-20</t>
  </si>
  <si>
    <t>Blanytė</t>
  </si>
  <si>
    <t>Rugilė</t>
  </si>
  <si>
    <t>Škulevičiūtė</t>
  </si>
  <si>
    <t>2003-06-20</t>
  </si>
  <si>
    <t>R.Norkus</t>
  </si>
  <si>
    <t>Eglė</t>
  </si>
  <si>
    <t>Stundžytė</t>
  </si>
  <si>
    <t>2001-12-27</t>
  </si>
  <si>
    <t>KOMANDINIAI REZULTATAI</t>
  </si>
  <si>
    <t>LRJP (Šiauliai) taškai</t>
  </si>
  <si>
    <t>LJP (Kaunas)</t>
  </si>
  <si>
    <t>Bendri taškai</t>
  </si>
  <si>
    <t>Baudos taškai</t>
  </si>
  <si>
    <t>Viso taškų</t>
  </si>
  <si>
    <t>Šilutės rajonas</t>
  </si>
  <si>
    <t>Raseinių rajonas</t>
  </si>
  <si>
    <t>Kėdainių rajonas</t>
  </si>
  <si>
    <t>Akmenės rajonas</t>
  </si>
  <si>
    <t>Švenčionių rajonas</t>
  </si>
  <si>
    <t>Plungės rajonas</t>
  </si>
  <si>
    <t>Šakių rajonas</t>
  </si>
  <si>
    <t>Šiaulių rajonas</t>
  </si>
  <si>
    <t>Vilniaus rajonas</t>
  </si>
  <si>
    <t>Utenos rajonas</t>
  </si>
  <si>
    <t>Pasvalio rajonas</t>
  </si>
  <si>
    <t>Joniškio rajonas</t>
  </si>
  <si>
    <t>Biržų rajonas</t>
  </si>
  <si>
    <t>Jonavos rajonas</t>
  </si>
  <si>
    <t>Telšių rajonas</t>
  </si>
  <si>
    <t>Kelmės rajonas</t>
  </si>
  <si>
    <t>Skuodo rajono</t>
  </si>
  <si>
    <t>Kretingos rajonas</t>
  </si>
  <si>
    <t>Kupiškio rajonas</t>
  </si>
  <si>
    <t>Prienų rajonas</t>
  </si>
  <si>
    <t>Radviliškio rajonas</t>
  </si>
  <si>
    <t>Druskininkai</t>
  </si>
  <si>
    <t>Pagėgiai</t>
  </si>
  <si>
    <t>Klaipėdos rajonas</t>
  </si>
  <si>
    <t>Kaišiadorių rajonas</t>
  </si>
  <si>
    <t>Rokiškio rajonas</t>
  </si>
  <si>
    <t>Pakruojo rajonas</t>
  </si>
  <si>
    <t>Jurbarko rajonas</t>
  </si>
  <si>
    <t>Vilkaviškio rajonas</t>
  </si>
  <si>
    <t>Kauno rajonas</t>
  </si>
  <si>
    <t>Šilalės rajonas</t>
  </si>
  <si>
    <t>Visaginas</t>
  </si>
  <si>
    <t>Kaunas, 2018 m. vasario 9-10 d.</t>
  </si>
  <si>
    <t>RAJONAI</t>
  </si>
  <si>
    <t>Kaunas 1</t>
  </si>
  <si>
    <t>Kaunas 2</t>
  </si>
  <si>
    <t>Alytus</t>
  </si>
  <si>
    <t>A.Sniečkus, M.Sniečkus</t>
  </si>
  <si>
    <t>2001-12-13</t>
  </si>
  <si>
    <t>Janonis</t>
  </si>
  <si>
    <t>Vaidas</t>
  </si>
  <si>
    <t>2001-04-16</t>
  </si>
  <si>
    <t>Palubinskas</t>
  </si>
  <si>
    <t>Valdas</t>
  </si>
  <si>
    <t>Bačiulis</t>
  </si>
  <si>
    <t>2000 m kliūtinis bėgimas jauniai (0.840)</t>
  </si>
  <si>
    <t>2002-11-11</t>
  </si>
  <si>
    <t>Bajelytė</t>
  </si>
  <si>
    <t>Liudvika</t>
  </si>
  <si>
    <t>2002-06-02</t>
  </si>
  <si>
    <t>Sabaliauskaitė</t>
  </si>
  <si>
    <t>Brigita</t>
  </si>
  <si>
    <t>2003-07-30</t>
  </si>
  <si>
    <t>Petrulytė</t>
  </si>
  <si>
    <t>Gertrūda</t>
  </si>
  <si>
    <t>Žičiūtė</t>
  </si>
  <si>
    <t>Lidija</t>
  </si>
  <si>
    <t>Elzė Viktorija</t>
  </si>
  <si>
    <t>2003-08-10</t>
  </si>
  <si>
    <t>Remeikytė</t>
  </si>
  <si>
    <t>V.Kiaulakis</t>
  </si>
  <si>
    <t>2002-06-01</t>
  </si>
  <si>
    <t>Taujanskaitė</t>
  </si>
  <si>
    <t>Amelita</t>
  </si>
  <si>
    <t>Šuolis į aukštį jaunės</t>
  </si>
  <si>
    <t>Jaunės</t>
  </si>
  <si>
    <t>5-kovė</t>
  </si>
  <si>
    <t>Rungtys</t>
  </si>
  <si>
    <t>60 m b/b</t>
  </si>
  <si>
    <t>Aukštis</t>
  </si>
  <si>
    <t xml:space="preserve">Rutulys 
(3 kg)      </t>
  </si>
  <si>
    <t>Tolis</t>
  </si>
  <si>
    <t>800 m</t>
  </si>
  <si>
    <t>Kv. l.</t>
  </si>
  <si>
    <t>(0.762-8.50)</t>
  </si>
  <si>
    <t>Olivija</t>
  </si>
  <si>
    <t>Vaitaitytė</t>
  </si>
  <si>
    <t>Rez.</t>
  </si>
  <si>
    <t>2002-03-10</t>
  </si>
  <si>
    <t>Emilė</t>
  </si>
  <si>
    <t>Kazimieraitytė</t>
  </si>
  <si>
    <t xml:space="preserve">V.Butautienė, D.Maceikienė, </t>
  </si>
  <si>
    <t>2001-11-27</t>
  </si>
  <si>
    <t>Šiauliai-Joniškio r.</t>
  </si>
  <si>
    <t>R.Razmaitė</t>
  </si>
  <si>
    <t>Aleknavičiūtė</t>
  </si>
  <si>
    <t>V. Butautienė</t>
  </si>
  <si>
    <t>Mockutė</t>
  </si>
  <si>
    <t>2001-05-14</t>
  </si>
  <si>
    <t>Aurėja</t>
  </si>
  <si>
    <t>Vaičekauskaitė</t>
  </si>
  <si>
    <t>O.Grybauskienė</t>
  </si>
  <si>
    <t>2001-03-08</t>
  </si>
  <si>
    <t>Jauniai</t>
  </si>
  <si>
    <t>7-kovė</t>
  </si>
  <si>
    <t>60 m</t>
  </si>
  <si>
    <t xml:space="preserve">Rutulys 
(5 kg)      </t>
  </si>
  <si>
    <r>
      <t>60 m b/b</t>
    </r>
    <r>
      <rPr>
        <b/>
        <sz val="12"/>
        <rFont val="Times New Roman"/>
        <family val="1"/>
      </rPr>
      <t xml:space="preserve"> </t>
    </r>
    <r>
      <rPr>
        <b/>
        <sz val="10"/>
        <rFont val="Times New Roman"/>
        <family val="1"/>
      </rPr>
      <t>(0.914)</t>
    </r>
  </si>
  <si>
    <t>Kartis</t>
  </si>
  <si>
    <t>1000 m</t>
  </si>
  <si>
    <t>Rezul- tatas</t>
  </si>
  <si>
    <t>Murnikovas</t>
  </si>
  <si>
    <t xml:space="preserve">J.Baikštienė, T.Skalikas, </t>
  </si>
  <si>
    <t>I.Zabulienė</t>
  </si>
  <si>
    <t>Brazdžiūnas</t>
  </si>
  <si>
    <t>2001-02-02</t>
  </si>
  <si>
    <t>I.Jakubaitytė</t>
  </si>
  <si>
    <t>MIESTAI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</si>
</sst>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yyyy\-mm\-dd;@"/>
    <numFmt numFmtId="181" formatCode="#,##0;\-#,##0;&quot;-&quot;"/>
    <numFmt numFmtId="182" formatCode="#,##0.00;\-#,##0.00;&quot;-&quot;"/>
    <numFmt numFmtId="183" formatCode="#,##0%;\-#,##0%;&quot;- &quot;"/>
    <numFmt numFmtId="184" formatCode="#,##0.0%;\-#,##0.0%;&quot;- &quot;"/>
    <numFmt numFmtId="185" formatCode="#,##0.00%;\-#,##0.00%;&quot;- &quot;"/>
    <numFmt numFmtId="186" formatCode="#,##0.0;\-#,##0.0;&quot;-&quot;"/>
    <numFmt numFmtId="187" formatCode="_-* #,##0_-;\-* #,##0_-;_-* &quot;-&quot;_-;_-@_-"/>
    <numFmt numFmtId="188" formatCode="_-* #,##0.00_-;\-* #,##0.00_-;_-* &quot;-&quot;??_-;_-@_-"/>
    <numFmt numFmtId="189" formatCode="[$-427]General"/>
    <numFmt numFmtId="190" formatCode="[Red]0%;[Red]\(0%\)"/>
    <numFmt numFmtId="191" formatCode="m:ss.00"/>
    <numFmt numFmtId="192" formatCode="[$-FC27]yyyy\ &quot;m.&quot;\ mmmm\ d\ &quot;d.&quot;;@"/>
    <numFmt numFmtId="193" formatCode="[m]:ss.00"/>
    <numFmt numFmtId="194" formatCode="hh:mm;@"/>
    <numFmt numFmtId="195" formatCode="0.0"/>
    <numFmt numFmtId="196" formatCode="0%;\(0%\)"/>
    <numFmt numFmtId="197" formatCode="\ \ @"/>
    <numFmt numFmtId="198" formatCode="\ \ \ \ @"/>
    <numFmt numFmtId="199" formatCode="_-&quot;IRL&quot;* #,##0_-;\-&quot;IRL&quot;* #,##0_-;_-&quot;IRL&quot;* &quot;-&quot;_-;_-@_-"/>
    <numFmt numFmtId="200" formatCode="_-&quot;IRL&quot;* #,##0.00_-;\-&quot;IRL&quot;* #,##0.00_-;_-&quot;IRL&quot;* &quot;-&quot;??_-;_-@_-"/>
    <numFmt numFmtId="201" formatCode="0.000"/>
    <numFmt numFmtId="202" formatCode="0.0000"/>
    <numFmt numFmtId="203" formatCode="ss.00"/>
    <numFmt numFmtId="204" formatCode="#,##0;\-#,##0;\-"/>
    <numFmt numFmtId="205" formatCode="#,##0.00;\-#,##0.00;\-"/>
    <numFmt numFmtId="206" formatCode="0.00\ %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name val="HelveticaLT"/>
      <family val="0"/>
    </font>
    <font>
      <sz val="10"/>
      <color indexed="10"/>
      <name val="Arial"/>
      <family val="2"/>
    </font>
    <font>
      <sz val="10"/>
      <name val="Arial Cyr"/>
      <family val="0"/>
    </font>
    <font>
      <b/>
      <sz val="10"/>
      <name val="Calibri"/>
      <family val="2"/>
    </font>
    <font>
      <sz val="14"/>
      <name val="Arial"/>
      <family val="2"/>
    </font>
    <font>
      <i/>
      <sz val="8"/>
      <name val="Times New Roman"/>
      <family val="1"/>
    </font>
    <font>
      <sz val="11"/>
      <color indexed="9"/>
      <name val="Times New Roman"/>
      <family val="1"/>
    </font>
    <font>
      <sz val="6"/>
      <name val="Times New Roman"/>
      <family val="1"/>
    </font>
    <font>
      <b/>
      <sz val="12"/>
      <name val="Calibri"/>
      <family val="2"/>
    </font>
    <font>
      <b/>
      <sz val="16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b/>
      <sz val="12"/>
      <name val="Times New Roman Baltic"/>
      <family val="0"/>
    </font>
    <font>
      <sz val="12"/>
      <color indexed="9"/>
      <name val="Times New Roman"/>
      <family val="1"/>
    </font>
    <font>
      <b/>
      <sz val="11"/>
      <name val="Times New Roman"/>
      <family val="1"/>
    </font>
    <font>
      <sz val="12"/>
      <name val="TimesLT"/>
      <family val="0"/>
    </font>
    <font>
      <b/>
      <sz val="12"/>
      <name val="TimesLT"/>
      <family val="0"/>
    </font>
    <font>
      <b/>
      <sz val="12"/>
      <color indexed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1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1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4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/>
      <bottom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/>
    </border>
  </borders>
  <cellStyleXfs count="1408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0" borderId="1" applyNumberFormat="0" applyFill="0" applyAlignment="0" applyProtection="0"/>
    <xf numFmtId="0" fontId="64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5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37" borderId="0" applyNumberFormat="0" applyBorder="0" applyAlignment="0" applyProtection="0"/>
    <xf numFmtId="0" fontId="67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68" fillId="38" borderId="0" applyNumberFormat="0" applyBorder="0" applyAlignment="0" applyProtection="0"/>
    <xf numFmtId="181" fontId="12" fillId="0" borderId="0" applyFill="0" applyBorder="0" applyAlignment="0">
      <protection/>
    </xf>
    <xf numFmtId="181" fontId="12" fillId="0" borderId="0" applyFill="0" applyBorder="0" applyAlignment="0">
      <protection/>
    </xf>
    <xf numFmtId="182" fontId="12" fillId="0" borderId="0" applyFill="0" applyBorder="0" applyAlignment="0">
      <protection/>
    </xf>
    <xf numFmtId="182" fontId="12" fillId="0" borderId="0" applyFill="0" applyBorder="0" applyAlignment="0">
      <protection/>
    </xf>
    <xf numFmtId="183" fontId="12" fillId="0" borderId="0" applyFill="0" applyBorder="0" applyAlignment="0">
      <protection/>
    </xf>
    <xf numFmtId="184" fontId="12" fillId="0" borderId="0" applyFill="0" applyBorder="0" applyAlignment="0">
      <protection/>
    </xf>
    <xf numFmtId="185" fontId="12" fillId="0" borderId="0" applyFill="0" applyBorder="0" applyAlignment="0">
      <protection/>
    </xf>
    <xf numFmtId="181" fontId="12" fillId="0" borderId="0" applyFill="0" applyBorder="0" applyAlignment="0">
      <protection/>
    </xf>
    <xf numFmtId="181" fontId="12" fillId="0" borderId="0" applyFill="0" applyBorder="0" applyAlignment="0">
      <protection/>
    </xf>
    <xf numFmtId="186" fontId="12" fillId="0" borderId="0" applyFill="0" applyBorder="0" applyAlignment="0">
      <protection/>
    </xf>
    <xf numFmtId="186" fontId="12" fillId="0" borderId="0" applyFill="0" applyBorder="0" applyAlignment="0">
      <protection/>
    </xf>
    <xf numFmtId="182" fontId="12" fillId="0" borderId="0" applyFill="0" applyBorder="0" applyAlignment="0">
      <protection/>
    </xf>
    <xf numFmtId="182" fontId="12" fillId="0" borderId="0" applyFill="0" applyBorder="0" applyAlignment="0">
      <protection/>
    </xf>
    <xf numFmtId="0" fontId="35" fillId="39" borderId="4" applyNumberFormat="0" applyAlignment="0" applyProtection="0"/>
    <xf numFmtId="0" fontId="37" fillId="40" borderId="5" applyNumberFormat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04" fontId="0" fillId="0" borderId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05" fontId="0" fillId="0" borderId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4" fontId="12" fillId="0" borderId="0" applyFill="0" applyBorder="0" applyAlignment="0"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1" fontId="13" fillId="0" borderId="0" applyFill="0" applyBorder="0" applyAlignment="0">
      <protection/>
    </xf>
    <xf numFmtId="181" fontId="13" fillId="0" borderId="0" applyFill="0" applyBorder="0" applyAlignment="0">
      <protection/>
    </xf>
    <xf numFmtId="182" fontId="13" fillId="0" borderId="0" applyFill="0" applyBorder="0" applyAlignment="0">
      <protection/>
    </xf>
    <xf numFmtId="182" fontId="13" fillId="0" borderId="0" applyFill="0" applyBorder="0" applyAlignment="0">
      <protection/>
    </xf>
    <xf numFmtId="181" fontId="13" fillId="0" borderId="0" applyFill="0" applyBorder="0" applyAlignment="0">
      <protection/>
    </xf>
    <xf numFmtId="181" fontId="13" fillId="0" borderId="0" applyFill="0" applyBorder="0" applyAlignment="0">
      <protection/>
    </xf>
    <xf numFmtId="186" fontId="13" fillId="0" borderId="0" applyFill="0" applyBorder="0" applyAlignment="0">
      <protection/>
    </xf>
    <xf numFmtId="186" fontId="13" fillId="0" borderId="0" applyFill="0" applyBorder="0" applyAlignment="0">
      <protection/>
    </xf>
    <xf numFmtId="182" fontId="13" fillId="0" borderId="0" applyFill="0" applyBorder="0" applyAlignment="0">
      <protection/>
    </xf>
    <xf numFmtId="182" fontId="13" fillId="0" borderId="0" applyFill="0" applyBorder="0" applyAlignment="0">
      <protection/>
    </xf>
    <xf numFmtId="189" fontId="69" fillId="0" borderId="0">
      <alignment/>
      <protection/>
    </xf>
    <xf numFmtId="0" fontId="70" fillId="41" borderId="0" applyNumberFormat="0" applyBorder="0" applyAlignment="0" applyProtection="0"/>
    <xf numFmtId="38" fontId="14" fillId="39" borderId="0" applyNumberFormat="0" applyBorder="0" applyAlignment="0" applyProtection="0"/>
    <xf numFmtId="38" fontId="14" fillId="39" borderId="0" applyNumberFormat="0" applyBorder="0" applyAlignment="0" applyProtection="0"/>
    <xf numFmtId="0" fontId="15" fillId="0" borderId="6" applyNumberFormat="0" applyAlignment="0" applyProtection="0"/>
    <xf numFmtId="0" fontId="15" fillId="0" borderId="6" applyNumberFormat="0" applyAlignment="0" applyProtection="0"/>
    <xf numFmtId="0" fontId="15" fillId="0" borderId="7">
      <alignment horizontal="left" vertical="center"/>
      <protection/>
    </xf>
    <xf numFmtId="0" fontId="15" fillId="0" borderId="7">
      <alignment horizontal="left" vertical="center"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7" borderId="4" applyNumberFormat="0" applyAlignment="0" applyProtection="0"/>
    <xf numFmtId="10" fontId="14" fillId="42" borderId="8" applyNumberFormat="0" applyBorder="0" applyAlignment="0" applyProtection="0"/>
    <xf numFmtId="10" fontId="14" fillId="42" borderId="8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1" fillId="0" borderId="0" applyNumberFormat="0" applyFill="0" applyBorder="0" applyAlignment="0" applyProtection="0"/>
    <xf numFmtId="0" fontId="72" fillId="43" borderId="9" applyNumberFormat="0" applyAlignment="0" applyProtection="0"/>
    <xf numFmtId="0" fontId="73" fillId="44" borderId="10" applyNumberFormat="0" applyAlignment="0" applyProtection="0"/>
    <xf numFmtId="179" fontId="62" fillId="0" borderId="0" applyFont="0" applyFill="0" applyBorder="0" applyAlignment="0" applyProtection="0"/>
    <xf numFmtId="177" fontId="62" fillId="0" borderId="0" applyFont="0" applyFill="0" applyBorder="0" applyAlignment="0" applyProtection="0"/>
    <xf numFmtId="181" fontId="17" fillId="0" borderId="0" applyFill="0" applyBorder="0" applyAlignment="0">
      <protection/>
    </xf>
    <xf numFmtId="181" fontId="17" fillId="0" borderId="0" applyFill="0" applyBorder="0" applyAlignment="0">
      <protection/>
    </xf>
    <xf numFmtId="182" fontId="17" fillId="0" borderId="0" applyFill="0" applyBorder="0" applyAlignment="0">
      <protection/>
    </xf>
    <xf numFmtId="182" fontId="17" fillId="0" borderId="0" applyFill="0" applyBorder="0" applyAlignment="0">
      <protection/>
    </xf>
    <xf numFmtId="181" fontId="17" fillId="0" borderId="0" applyFill="0" applyBorder="0" applyAlignment="0">
      <protection/>
    </xf>
    <xf numFmtId="181" fontId="17" fillId="0" borderId="0" applyFill="0" applyBorder="0" applyAlignment="0">
      <protection/>
    </xf>
    <xf numFmtId="186" fontId="17" fillId="0" borderId="0" applyFill="0" applyBorder="0" applyAlignment="0">
      <protection/>
    </xf>
    <xf numFmtId="186" fontId="17" fillId="0" borderId="0" applyFill="0" applyBorder="0" applyAlignment="0">
      <protection/>
    </xf>
    <xf numFmtId="182" fontId="17" fillId="0" borderId="0" applyFill="0" applyBorder="0" applyAlignment="0">
      <protection/>
    </xf>
    <xf numFmtId="182" fontId="17" fillId="0" borderId="0" applyFill="0" applyBorder="0" applyAlignment="0">
      <protection/>
    </xf>
    <xf numFmtId="0" fontId="36" fillId="0" borderId="11" applyNumberFormat="0" applyFill="0" applyAlignment="0" applyProtection="0"/>
    <xf numFmtId="0" fontId="34" fillId="45" borderId="0" applyNumberFormat="0" applyBorder="0" applyAlignment="0" applyProtection="0"/>
    <xf numFmtId="0" fontId="74" fillId="46" borderId="0" applyNumberFormat="0" applyBorder="0" applyAlignment="0" applyProtection="0"/>
    <xf numFmtId="190" fontId="18" fillId="0" borderId="0">
      <alignment/>
      <protection/>
    </xf>
    <xf numFmtId="190" fontId="18" fillId="0" borderId="0">
      <alignment/>
      <protection/>
    </xf>
    <xf numFmtId="0" fontId="0" fillId="0" borderId="0">
      <alignment/>
      <protection/>
    </xf>
    <xf numFmtId="180" fontId="1" fillId="0" borderId="0">
      <alignment/>
      <protection/>
    </xf>
    <xf numFmtId="0" fontId="0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0" fontId="0" fillId="0" borderId="0">
      <alignment/>
      <protection/>
    </xf>
    <xf numFmtId="18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0" fontId="0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0" fontId="0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1" fillId="0" borderId="0">
      <alignment/>
      <protection/>
    </xf>
    <xf numFmtId="0" fontId="0" fillId="0" borderId="0">
      <alignment/>
      <protection/>
    </xf>
    <xf numFmtId="180" fontId="1" fillId="0" borderId="0">
      <alignment/>
      <protection/>
    </xf>
    <xf numFmtId="0" fontId="0" fillId="0" borderId="0">
      <alignment/>
      <protection/>
    </xf>
    <xf numFmtId="18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0" fontId="0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0" fontId="0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180" fontId="1" fillId="0" borderId="0">
      <alignment/>
      <protection/>
    </xf>
    <xf numFmtId="0" fontId="0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92" fontId="0" fillId="0" borderId="0">
      <alignment/>
      <protection/>
    </xf>
    <xf numFmtId="192" fontId="0" fillId="0" borderId="0">
      <alignment/>
      <protection/>
    </xf>
    <xf numFmtId="180" fontId="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0" fontId="1" fillId="0" borderId="0">
      <alignment/>
      <protection/>
    </xf>
    <xf numFmtId="193" fontId="1" fillId="0" borderId="0">
      <alignment/>
      <protection/>
    </xf>
    <xf numFmtId="193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8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0" fontId="0" fillId="0" borderId="0">
      <alignment/>
      <protection/>
    </xf>
    <xf numFmtId="180" fontId="1" fillId="0" borderId="0">
      <alignment/>
      <protection/>
    </xf>
    <xf numFmtId="0" fontId="0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42" borderId="1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 applyAlignment="0">
      <protection/>
    </xf>
    <xf numFmtId="0" fontId="66" fillId="47" borderId="0" applyNumberFormat="0" applyBorder="0" applyAlignment="0" applyProtection="0"/>
    <xf numFmtId="0" fontId="66" fillId="48" borderId="0" applyNumberFormat="0" applyBorder="0" applyAlignment="0" applyProtection="0"/>
    <xf numFmtId="0" fontId="66" fillId="49" borderId="0" applyNumberFormat="0" applyBorder="0" applyAlignment="0" applyProtection="0"/>
    <xf numFmtId="0" fontId="66" fillId="50" borderId="0" applyNumberFormat="0" applyBorder="0" applyAlignment="0" applyProtection="0"/>
    <xf numFmtId="0" fontId="66" fillId="51" borderId="0" applyNumberFormat="0" applyBorder="0" applyAlignment="0" applyProtection="0"/>
    <xf numFmtId="0" fontId="66" fillId="52" borderId="0" applyNumberFormat="0" applyBorder="0" applyAlignment="0" applyProtection="0"/>
    <xf numFmtId="0" fontId="62" fillId="53" borderId="13" applyNumberFormat="0" applyFont="0" applyAlignment="0" applyProtection="0"/>
    <xf numFmtId="0" fontId="7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6" fontId="0" fillId="0" borderId="0" applyFill="0" applyBorder="0" applyAlignment="0" applyProtection="0"/>
    <xf numFmtId="181" fontId="21" fillId="0" borderId="0" applyFill="0" applyBorder="0" applyAlignment="0">
      <protection/>
    </xf>
    <xf numFmtId="181" fontId="21" fillId="0" borderId="0" applyFill="0" applyBorder="0" applyAlignment="0">
      <protection/>
    </xf>
    <xf numFmtId="182" fontId="21" fillId="0" borderId="0" applyFill="0" applyBorder="0" applyAlignment="0">
      <protection/>
    </xf>
    <xf numFmtId="182" fontId="21" fillId="0" borderId="0" applyFill="0" applyBorder="0" applyAlignment="0">
      <protection/>
    </xf>
    <xf numFmtId="181" fontId="21" fillId="0" borderId="0" applyFill="0" applyBorder="0" applyAlignment="0">
      <protection/>
    </xf>
    <xf numFmtId="181" fontId="21" fillId="0" borderId="0" applyFill="0" applyBorder="0" applyAlignment="0">
      <protection/>
    </xf>
    <xf numFmtId="186" fontId="21" fillId="0" borderId="0" applyFill="0" applyBorder="0" applyAlignment="0">
      <protection/>
    </xf>
    <xf numFmtId="186" fontId="21" fillId="0" borderId="0" applyFill="0" applyBorder="0" applyAlignment="0">
      <protection/>
    </xf>
    <xf numFmtId="182" fontId="21" fillId="0" borderId="0" applyFill="0" applyBorder="0" applyAlignment="0">
      <protection/>
    </xf>
    <xf numFmtId="182" fontId="21" fillId="0" borderId="0" applyFill="0" applyBorder="0" applyAlignment="0">
      <protection/>
    </xf>
    <xf numFmtId="9" fontId="62" fillId="0" borderId="0" applyFont="0" applyFill="0" applyBorder="0" applyAlignment="0" applyProtection="0"/>
    <xf numFmtId="0" fontId="77" fillId="43" borderId="10" applyNumberFormat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49" fontId="12" fillId="0" borderId="0" applyFill="0" applyBorder="0" applyAlignment="0">
      <protection/>
    </xf>
    <xf numFmtId="197" fontId="12" fillId="0" borderId="0" applyFill="0" applyBorder="0" applyAlignment="0">
      <protection/>
    </xf>
    <xf numFmtId="197" fontId="12" fillId="0" borderId="0" applyFill="0" applyBorder="0" applyAlignment="0">
      <protection/>
    </xf>
    <xf numFmtId="198" fontId="12" fillId="0" borderId="0" applyFill="0" applyBorder="0" applyAlignment="0">
      <protection/>
    </xf>
    <xf numFmtId="198" fontId="12" fillId="0" borderId="0" applyFill="0" applyBorder="0" applyAlignment="0">
      <protection/>
    </xf>
    <xf numFmtId="0" fontId="80" fillId="54" borderId="16" applyNumberFormat="0" applyAlignment="0" applyProtection="0"/>
    <xf numFmtId="178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0">
      <alignment/>
      <protection/>
    </xf>
  </cellStyleXfs>
  <cellXfs count="60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left" vertical="center"/>
    </xf>
    <xf numFmtId="2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left" vertical="center"/>
    </xf>
    <xf numFmtId="2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1" fontId="7" fillId="0" borderId="17" xfId="491" applyNumberFormat="1" applyFont="1" applyFill="1" applyBorder="1" applyAlignment="1">
      <alignment horizontal="center" vertical="center"/>
      <protection/>
    </xf>
    <xf numFmtId="1" fontId="7" fillId="0" borderId="6" xfId="491" applyNumberFormat="1" applyFont="1" applyFill="1" applyBorder="1" applyAlignment="1">
      <alignment horizontal="center" vertical="center"/>
      <protection/>
    </xf>
    <xf numFmtId="0" fontId="7" fillId="0" borderId="18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190" applyFont="1" applyFill="1" applyBorder="1" applyAlignment="1">
      <alignment horizontal="right" vertical="center"/>
      <protection/>
    </xf>
    <xf numFmtId="0" fontId="6" fillId="0" borderId="29" xfId="190" applyFont="1" applyFill="1" applyBorder="1" applyAlignment="1">
      <alignment horizontal="left" vertical="center"/>
      <protection/>
    </xf>
    <xf numFmtId="180" fontId="5" fillId="0" borderId="8" xfId="190" applyNumberFormat="1" applyFont="1" applyFill="1" applyBorder="1" applyAlignment="1">
      <alignment horizontal="center" vertical="center"/>
      <protection/>
    </xf>
    <xf numFmtId="0" fontId="10" fillId="0" borderId="8" xfId="190" applyFont="1" applyFill="1" applyBorder="1" applyAlignment="1">
      <alignment horizontal="left" vertical="center"/>
      <protection/>
    </xf>
    <xf numFmtId="0" fontId="10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/>
    </xf>
    <xf numFmtId="2" fontId="11" fillId="0" borderId="8" xfId="0" applyNumberFormat="1" applyFont="1" applyFill="1" applyBorder="1" applyAlignment="1">
      <alignment horizontal="center" vertical="center"/>
    </xf>
    <xf numFmtId="1" fontId="11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2" fontId="5" fillId="0" borderId="0" xfId="0" applyNumberFormat="1" applyFont="1" applyFill="1" applyAlignment="1">
      <alignment horizontal="left" vertical="center"/>
    </xf>
    <xf numFmtId="2" fontId="6" fillId="0" borderId="8" xfId="0" applyNumberFormat="1" applyFont="1" applyFill="1" applyBorder="1" applyAlignment="1">
      <alignment horizontal="center" vertical="center"/>
    </xf>
    <xf numFmtId="0" fontId="0" fillId="0" borderId="0" xfId="190" applyFill="1">
      <alignment/>
      <protection/>
    </xf>
    <xf numFmtId="0" fontId="5" fillId="0" borderId="0" xfId="190" applyFont="1" applyFill="1" applyAlignment="1">
      <alignment vertical="center"/>
      <protection/>
    </xf>
    <xf numFmtId="0" fontId="9" fillId="0" borderId="0" xfId="190" applyFont="1" applyFill="1" applyAlignment="1">
      <alignment horizontal="center" vertical="center"/>
      <protection/>
    </xf>
    <xf numFmtId="0" fontId="9" fillId="0" borderId="0" xfId="190" applyFont="1" applyFill="1" applyAlignment="1">
      <alignment horizontal="left" vertical="center"/>
      <protection/>
    </xf>
    <xf numFmtId="49" fontId="10" fillId="0" borderId="0" xfId="190" applyNumberFormat="1" applyFont="1" applyFill="1" applyAlignment="1">
      <alignment horizontal="left" vertical="center"/>
      <protection/>
    </xf>
    <xf numFmtId="0" fontId="5" fillId="0" borderId="0" xfId="190" applyFont="1" applyFill="1" applyAlignment="1">
      <alignment horizontal="center" vertical="center"/>
      <protection/>
    </xf>
    <xf numFmtId="0" fontId="5" fillId="0" borderId="0" xfId="492" applyFont="1" applyFill="1" applyAlignment="1">
      <alignment vertical="center"/>
      <protection/>
    </xf>
    <xf numFmtId="0" fontId="5" fillId="0" borderId="8" xfId="190" applyFont="1" applyFill="1" applyBorder="1" applyAlignment="1">
      <alignment horizontal="center" vertical="center"/>
      <protection/>
    </xf>
    <xf numFmtId="2" fontId="6" fillId="0" borderId="29" xfId="190" applyNumberFormat="1" applyFont="1" applyFill="1" applyBorder="1" applyAlignment="1">
      <alignment horizontal="center" vertical="center"/>
      <protection/>
    </xf>
    <xf numFmtId="0" fontId="10" fillId="0" borderId="30" xfId="492" applyNumberFormat="1" applyFont="1" applyFill="1" applyBorder="1" applyAlignment="1">
      <alignment horizontal="center" vertical="center"/>
      <protection/>
    </xf>
    <xf numFmtId="0" fontId="6" fillId="0" borderId="8" xfId="190" applyFont="1" applyFill="1" applyBorder="1" applyAlignment="1">
      <alignment horizontal="center" vertical="center"/>
      <protection/>
    </xf>
    <xf numFmtId="0" fontId="5" fillId="0" borderId="28" xfId="492" applyFont="1" applyFill="1" applyBorder="1" applyAlignment="1">
      <alignment horizontal="center" vertical="center"/>
      <protection/>
    </xf>
    <xf numFmtId="0" fontId="5" fillId="0" borderId="8" xfId="492" applyFont="1" applyFill="1" applyBorder="1" applyAlignment="1">
      <alignment horizontal="center" vertical="center"/>
      <protection/>
    </xf>
    <xf numFmtId="0" fontId="7" fillId="0" borderId="0" xfId="190" applyFont="1" applyFill="1" applyAlignment="1">
      <alignment vertical="center"/>
      <protection/>
    </xf>
    <xf numFmtId="0" fontId="7" fillId="0" borderId="25" xfId="190" applyFont="1" applyFill="1" applyBorder="1" applyAlignment="1">
      <alignment horizontal="left" vertical="center"/>
      <protection/>
    </xf>
    <xf numFmtId="49" fontId="7" fillId="0" borderId="18" xfId="190" applyNumberFormat="1" applyFont="1" applyFill="1" applyBorder="1" applyAlignment="1">
      <alignment horizontal="center" vertical="center"/>
      <protection/>
    </xf>
    <xf numFmtId="49" fontId="7" fillId="0" borderId="19" xfId="190" applyNumberFormat="1" applyFont="1" applyFill="1" applyBorder="1" applyAlignment="1">
      <alignment horizontal="center" vertical="center"/>
      <protection/>
    </xf>
    <xf numFmtId="2" fontId="10" fillId="0" borderId="31" xfId="1362" applyNumberFormat="1" applyFont="1" applyFill="1" applyBorder="1" applyAlignment="1">
      <alignment horizontal="center" vertical="center"/>
      <protection/>
    </xf>
    <xf numFmtId="2" fontId="10" fillId="0" borderId="32" xfId="1362" applyNumberFormat="1" applyFont="1" applyFill="1" applyBorder="1" applyAlignment="1">
      <alignment horizontal="center" vertical="center"/>
      <protection/>
    </xf>
    <xf numFmtId="0" fontId="7" fillId="0" borderId="20" xfId="190" applyFont="1" applyFill="1" applyBorder="1" applyAlignment="1">
      <alignment horizontal="center" vertical="center"/>
      <protection/>
    </xf>
    <xf numFmtId="0" fontId="7" fillId="0" borderId="20" xfId="190" applyFont="1" applyFill="1" applyBorder="1" applyAlignment="1">
      <alignment horizontal="left" vertical="center" wrapText="1"/>
      <protection/>
    </xf>
    <xf numFmtId="49" fontId="7" fillId="0" borderId="20" xfId="190" applyNumberFormat="1" applyFont="1" applyFill="1" applyBorder="1" applyAlignment="1">
      <alignment horizontal="center" vertical="center"/>
      <protection/>
    </xf>
    <xf numFmtId="0" fontId="7" fillId="0" borderId="19" xfId="190" applyFont="1" applyFill="1" applyBorder="1" applyAlignment="1">
      <alignment horizontal="left" vertical="center"/>
      <protection/>
    </xf>
    <xf numFmtId="0" fontId="7" fillId="0" borderId="18" xfId="190" applyFont="1" applyFill="1" applyBorder="1" applyAlignment="1">
      <alignment horizontal="right" vertical="center"/>
      <protection/>
    </xf>
    <xf numFmtId="1" fontId="7" fillId="0" borderId="6" xfId="492" applyNumberFormat="1" applyFont="1" applyFill="1" applyBorder="1" applyAlignment="1">
      <alignment horizontal="center" vertical="center"/>
      <protection/>
    </xf>
    <xf numFmtId="0" fontId="4" fillId="0" borderId="0" xfId="190" applyFont="1" applyFill="1" applyAlignment="1">
      <alignment vertical="center"/>
      <protection/>
    </xf>
    <xf numFmtId="49" fontId="8" fillId="0" borderId="0" xfId="190" applyNumberFormat="1" applyFont="1" applyFill="1" applyAlignment="1">
      <alignment horizontal="left" vertical="center"/>
      <protection/>
    </xf>
    <xf numFmtId="49" fontId="7" fillId="0" borderId="0" xfId="190" applyNumberFormat="1" applyFont="1" applyFill="1" applyAlignment="1">
      <alignment horizontal="left" vertical="center"/>
      <protection/>
    </xf>
    <xf numFmtId="0" fontId="2" fillId="0" borderId="0" xfId="190" applyFont="1" applyFill="1" applyAlignment="1">
      <alignment vertical="center"/>
      <protection/>
    </xf>
    <xf numFmtId="49" fontId="4" fillId="0" borderId="0" xfId="190" applyNumberFormat="1" applyFont="1" applyFill="1" applyAlignment="1">
      <alignment horizontal="center" vertical="center"/>
      <protection/>
    </xf>
    <xf numFmtId="0" fontId="4" fillId="0" borderId="0" xfId="190" applyFont="1" applyFill="1" applyAlignment="1">
      <alignment horizontal="center" vertical="center"/>
      <protection/>
    </xf>
    <xf numFmtId="0" fontId="4" fillId="0" borderId="0" xfId="190" applyFont="1" applyFill="1" applyAlignment="1">
      <alignment horizontal="left" vertical="center"/>
      <protection/>
    </xf>
    <xf numFmtId="0" fontId="2" fillId="0" borderId="0" xfId="190" applyFont="1" applyFill="1" applyAlignment="1">
      <alignment horizontal="left" vertical="center"/>
      <protection/>
    </xf>
    <xf numFmtId="49" fontId="2" fillId="0" borderId="0" xfId="190" applyNumberFormat="1" applyFont="1" applyFill="1" applyAlignment="1">
      <alignment horizontal="left" vertical="center"/>
      <protection/>
    </xf>
    <xf numFmtId="0" fontId="10" fillId="0" borderId="0" xfId="190" applyFont="1" applyFill="1" applyAlignment="1">
      <alignment vertical="center"/>
      <protection/>
    </xf>
    <xf numFmtId="49" fontId="6" fillId="0" borderId="0" xfId="190" applyNumberFormat="1" applyFont="1" applyFill="1" applyAlignment="1">
      <alignment horizontal="center" vertical="center"/>
      <protection/>
    </xf>
    <xf numFmtId="0" fontId="8" fillId="0" borderId="0" xfId="190" applyFont="1" applyFill="1" applyAlignment="1">
      <alignment horizontal="left" vertical="center"/>
      <protection/>
    </xf>
    <xf numFmtId="0" fontId="6" fillId="0" borderId="0" xfId="190" applyFont="1" applyFill="1" applyAlignment="1">
      <alignment vertical="center"/>
      <protection/>
    </xf>
    <xf numFmtId="0" fontId="4" fillId="0" borderId="0" xfId="190" applyFont="1" applyFill="1" applyAlignment="1">
      <alignment horizontal="right" vertical="center"/>
      <protection/>
    </xf>
    <xf numFmtId="49" fontId="2" fillId="0" borderId="0" xfId="190" applyNumberFormat="1" applyFont="1" applyFill="1" applyAlignment="1">
      <alignment horizontal="center" vertical="center"/>
      <protection/>
    </xf>
    <xf numFmtId="0" fontId="2" fillId="0" borderId="0" xfId="190" applyFont="1" applyFill="1" applyAlignment="1">
      <alignment horizontal="center" vertical="center"/>
      <protection/>
    </xf>
    <xf numFmtId="49" fontId="3" fillId="0" borderId="0" xfId="190" applyNumberFormat="1" applyFont="1" applyFill="1" applyAlignment="1">
      <alignment horizontal="center" vertical="center"/>
      <protection/>
    </xf>
    <xf numFmtId="0" fontId="2" fillId="0" borderId="0" xfId="190" applyFont="1" applyFill="1">
      <alignment/>
      <protection/>
    </xf>
    <xf numFmtId="0" fontId="5" fillId="0" borderId="0" xfId="190" applyFont="1" applyFill="1" applyAlignment="1">
      <alignment vertical="center"/>
      <protection/>
    </xf>
    <xf numFmtId="0" fontId="6" fillId="0" borderId="0" xfId="190" applyFont="1" applyFill="1" applyAlignment="1">
      <alignment vertical="center"/>
      <protection/>
    </xf>
    <xf numFmtId="49" fontId="7" fillId="0" borderId="0" xfId="190" applyNumberFormat="1" applyFont="1" applyFill="1" applyAlignment="1">
      <alignment horizontal="left" vertical="center"/>
      <protection/>
    </xf>
    <xf numFmtId="0" fontId="8" fillId="0" borderId="0" xfId="190" applyFont="1" applyFill="1" applyAlignment="1">
      <alignment horizontal="left" vertical="center"/>
      <protection/>
    </xf>
    <xf numFmtId="49" fontId="6" fillId="0" borderId="0" xfId="190" applyNumberFormat="1" applyFont="1" applyFill="1" applyAlignment="1">
      <alignment horizontal="center" vertical="center"/>
      <protection/>
    </xf>
    <xf numFmtId="0" fontId="10" fillId="0" borderId="0" xfId="190" applyFont="1" applyFill="1" applyAlignment="1">
      <alignment horizontal="right" vertical="center"/>
      <protection/>
    </xf>
    <xf numFmtId="0" fontId="10" fillId="0" borderId="0" xfId="190" applyFont="1" applyFill="1" applyAlignment="1">
      <alignment vertical="center"/>
      <protection/>
    </xf>
    <xf numFmtId="0" fontId="4" fillId="0" borderId="0" xfId="190" applyFont="1" applyFill="1" applyAlignment="1">
      <alignment vertical="center"/>
      <protection/>
    </xf>
    <xf numFmtId="0" fontId="2" fillId="0" borderId="0" xfId="190" applyFont="1" applyFill="1" applyAlignment="1">
      <alignment vertical="center"/>
      <protection/>
    </xf>
    <xf numFmtId="49" fontId="2" fillId="0" borderId="0" xfId="190" applyNumberFormat="1" applyFont="1" applyFill="1" applyAlignment="1">
      <alignment horizontal="left" vertical="center"/>
      <protection/>
    </xf>
    <xf numFmtId="0" fontId="4" fillId="0" borderId="0" xfId="190" applyFont="1" applyFill="1" applyAlignment="1">
      <alignment horizontal="left" vertical="center"/>
      <protection/>
    </xf>
    <xf numFmtId="49" fontId="4" fillId="0" borderId="0" xfId="190" applyNumberFormat="1" applyFont="1" applyFill="1" applyAlignment="1">
      <alignment horizontal="center" vertical="center"/>
      <protection/>
    </xf>
    <xf numFmtId="1" fontId="7" fillId="0" borderId="20" xfId="491" applyNumberFormat="1" applyFont="1" applyFill="1" applyBorder="1" applyAlignment="1">
      <alignment horizontal="center" vertical="center"/>
      <protection/>
    </xf>
    <xf numFmtId="0" fontId="7" fillId="0" borderId="6" xfId="190" applyFont="1" applyFill="1" applyBorder="1" applyAlignment="1">
      <alignment horizontal="right" vertical="center"/>
      <protection/>
    </xf>
    <xf numFmtId="0" fontId="7" fillId="0" borderId="19" xfId="190" applyFont="1" applyFill="1" applyBorder="1" applyAlignment="1">
      <alignment horizontal="left" vertical="center"/>
      <protection/>
    </xf>
    <xf numFmtId="49" fontId="7" fillId="0" borderId="19" xfId="190" applyNumberFormat="1" applyFont="1" applyFill="1" applyBorder="1" applyAlignment="1">
      <alignment horizontal="center" vertical="center"/>
      <protection/>
    </xf>
    <xf numFmtId="0" fontId="7" fillId="0" borderId="19" xfId="190" applyFont="1" applyFill="1" applyBorder="1" applyAlignment="1">
      <alignment horizontal="center" vertical="center"/>
      <protection/>
    </xf>
    <xf numFmtId="49" fontId="7" fillId="0" borderId="6" xfId="190" applyNumberFormat="1" applyFont="1" applyFill="1" applyBorder="1" applyAlignment="1">
      <alignment horizontal="center" vertical="center"/>
      <protection/>
    </xf>
    <xf numFmtId="49" fontId="7" fillId="0" borderId="18" xfId="190" applyNumberFormat="1" applyFont="1" applyFill="1" applyBorder="1" applyAlignment="1">
      <alignment horizontal="center" vertical="center"/>
      <protection/>
    </xf>
    <xf numFmtId="0" fontId="7" fillId="0" borderId="25" xfId="190" applyFont="1" applyFill="1" applyBorder="1" applyAlignment="1">
      <alignment horizontal="left" vertical="center"/>
      <protection/>
    </xf>
    <xf numFmtId="0" fontId="7" fillId="0" borderId="0" xfId="190" applyFont="1" applyFill="1" applyAlignment="1">
      <alignment vertical="center"/>
      <protection/>
    </xf>
    <xf numFmtId="0" fontId="5" fillId="0" borderId="26" xfId="190" applyFont="1" applyFill="1" applyBorder="1" applyAlignment="1">
      <alignment horizontal="center" vertical="center"/>
      <protection/>
    </xf>
    <xf numFmtId="0" fontId="6" fillId="0" borderId="8" xfId="190" applyFont="1" applyFill="1" applyBorder="1" applyAlignment="1">
      <alignment horizontal="center" vertical="center"/>
      <protection/>
    </xf>
    <xf numFmtId="191" fontId="6" fillId="0" borderId="8" xfId="1362" applyNumberFormat="1" applyFont="1" applyFill="1" applyBorder="1" applyAlignment="1">
      <alignment horizontal="center" vertical="center"/>
      <protection/>
    </xf>
    <xf numFmtId="49" fontId="10" fillId="0" borderId="0" xfId="190" applyNumberFormat="1" applyFont="1" applyFill="1" applyAlignment="1">
      <alignment horizontal="left" vertical="center"/>
      <protection/>
    </xf>
    <xf numFmtId="0" fontId="9" fillId="0" borderId="0" xfId="190" applyFont="1" applyFill="1" applyAlignment="1">
      <alignment horizontal="left" vertical="center"/>
      <protection/>
    </xf>
    <xf numFmtId="49" fontId="5" fillId="0" borderId="0" xfId="190" applyNumberFormat="1" applyFont="1" applyFill="1" applyAlignment="1">
      <alignment horizontal="center" vertical="center"/>
      <protection/>
    </xf>
    <xf numFmtId="191" fontId="23" fillId="0" borderId="8" xfId="1362" applyNumberFormat="1" applyFont="1" applyFill="1" applyBorder="1" applyAlignment="1">
      <alignment horizontal="center" vertical="center"/>
      <protection/>
    </xf>
    <xf numFmtId="47" fontId="10" fillId="0" borderId="8" xfId="190" applyNumberFormat="1" applyFont="1" applyFill="1" applyBorder="1" applyAlignment="1">
      <alignment horizontal="left" vertical="center"/>
      <protection/>
    </xf>
    <xf numFmtId="0" fontId="7" fillId="0" borderId="18" xfId="190" applyFont="1" applyFill="1" applyBorder="1" applyAlignment="1">
      <alignment horizontal="center" vertical="center"/>
      <protection/>
    </xf>
    <xf numFmtId="2" fontId="7" fillId="0" borderId="32" xfId="1362" applyNumberFormat="1" applyFont="1" applyFill="1" applyBorder="1" applyAlignment="1">
      <alignment horizontal="center" vertical="center"/>
      <protection/>
    </xf>
    <xf numFmtId="2" fontId="7" fillId="0" borderId="31" xfId="1362" applyNumberFormat="1" applyFont="1" applyFill="1" applyBorder="1" applyAlignment="1">
      <alignment horizontal="center" vertical="center"/>
      <protection/>
    </xf>
    <xf numFmtId="0" fontId="5" fillId="0" borderId="26" xfId="492" applyFont="1" applyFill="1" applyBorder="1" applyAlignment="1">
      <alignment horizontal="center" vertical="center"/>
      <protection/>
    </xf>
    <xf numFmtId="0" fontId="5" fillId="0" borderId="27" xfId="492" applyFont="1" applyFill="1" applyBorder="1" applyAlignment="1">
      <alignment horizontal="center" vertical="center"/>
      <protection/>
    </xf>
    <xf numFmtId="0" fontId="10" fillId="0" borderId="8" xfId="190" applyFont="1" applyFill="1" applyBorder="1" applyAlignment="1">
      <alignment horizontal="left" vertical="center"/>
      <protection/>
    </xf>
    <xf numFmtId="0" fontId="5" fillId="55" borderId="8" xfId="1362" applyFont="1" applyFill="1" applyBorder="1" applyAlignment="1">
      <alignment horizontal="center" vertical="center"/>
      <protection/>
    </xf>
    <xf numFmtId="47" fontId="5" fillId="0" borderId="0" xfId="190" applyNumberFormat="1" applyFont="1" applyFill="1" applyAlignment="1">
      <alignment vertical="center"/>
      <protection/>
    </xf>
    <xf numFmtId="0" fontId="5" fillId="0" borderId="0" xfId="247" applyFont="1" applyAlignment="1">
      <alignment vertical="center"/>
      <protection/>
    </xf>
    <xf numFmtId="0" fontId="10" fillId="0" borderId="0" xfId="247" applyFont="1" applyAlignment="1">
      <alignment vertical="center"/>
      <protection/>
    </xf>
    <xf numFmtId="49" fontId="6" fillId="0" borderId="0" xfId="247" applyNumberFormat="1" applyFont="1" applyFill="1" applyAlignment="1">
      <alignment horizontal="center" vertical="center"/>
      <protection/>
    </xf>
    <xf numFmtId="2" fontId="6" fillId="0" borderId="0" xfId="247" applyNumberFormat="1" applyFont="1" applyFill="1" applyAlignment="1">
      <alignment horizontal="center" vertical="center"/>
      <protection/>
    </xf>
    <xf numFmtId="2" fontId="5" fillId="0" borderId="0" xfId="247" applyNumberFormat="1" applyFont="1" applyAlignment="1">
      <alignment horizontal="left" vertical="center"/>
      <protection/>
    </xf>
    <xf numFmtId="0" fontId="9" fillId="0" borderId="0" xfId="247" applyFont="1" applyAlignment="1">
      <alignment horizontal="center" vertical="center"/>
      <protection/>
    </xf>
    <xf numFmtId="0" fontId="9" fillId="0" borderId="0" xfId="247" applyFont="1" applyAlignment="1">
      <alignment horizontal="left" vertical="center"/>
      <protection/>
    </xf>
    <xf numFmtId="49" fontId="10" fillId="0" borderId="0" xfId="247" applyNumberFormat="1" applyFont="1" applyAlignment="1">
      <alignment horizontal="left" vertical="center"/>
      <protection/>
    </xf>
    <xf numFmtId="0" fontId="10" fillId="0" borderId="8" xfId="190" applyFont="1" applyBorder="1" applyAlignment="1">
      <alignment horizontal="left" vertical="center"/>
      <protection/>
    </xf>
    <xf numFmtId="0" fontId="5" fillId="0" borderId="8" xfId="247" applyFont="1" applyFill="1" applyBorder="1" applyAlignment="1">
      <alignment horizontal="center" vertical="center"/>
      <protection/>
    </xf>
    <xf numFmtId="2" fontId="6" fillId="0" borderId="8" xfId="247" applyNumberFormat="1" applyFont="1" applyFill="1" applyBorder="1" applyAlignment="1">
      <alignment horizontal="center" vertical="center"/>
      <protection/>
    </xf>
    <xf numFmtId="2" fontId="11" fillId="0" borderId="8" xfId="247" applyNumberFormat="1" applyFont="1" applyBorder="1" applyAlignment="1">
      <alignment horizontal="center" vertical="center"/>
      <protection/>
    </xf>
    <xf numFmtId="1" fontId="10" fillId="0" borderId="8" xfId="247" applyNumberFormat="1" applyFont="1" applyBorder="1" applyAlignment="1">
      <alignment horizontal="center" vertical="center"/>
      <protection/>
    </xf>
    <xf numFmtId="0" fontId="6" fillId="0" borderId="8" xfId="190" applyFont="1" applyBorder="1" applyAlignment="1">
      <alignment horizontal="center" vertical="center"/>
      <protection/>
    </xf>
    <xf numFmtId="180" fontId="5" fillId="0" borderId="8" xfId="190" applyNumberFormat="1" applyFont="1" applyBorder="1" applyAlignment="1">
      <alignment horizontal="center" vertical="center"/>
      <protection/>
    </xf>
    <xf numFmtId="0" fontId="6" fillId="0" borderId="29" xfId="190" applyFont="1" applyBorder="1" applyAlignment="1">
      <alignment horizontal="left" vertical="center"/>
      <protection/>
    </xf>
    <xf numFmtId="0" fontId="5" fillId="0" borderId="28" xfId="190" applyFont="1" applyBorder="1" applyAlignment="1">
      <alignment horizontal="right" vertical="center"/>
      <protection/>
    </xf>
    <xf numFmtId="0" fontId="5" fillId="0" borderId="27" xfId="247" applyFont="1" applyBorder="1" applyAlignment="1">
      <alignment horizontal="center" vertical="center"/>
      <protection/>
    </xf>
    <xf numFmtId="0" fontId="5" fillId="0" borderId="26" xfId="247" applyFont="1" applyBorder="1" applyAlignment="1">
      <alignment horizontal="center" vertical="center"/>
      <protection/>
    </xf>
    <xf numFmtId="0" fontId="7" fillId="0" borderId="0" xfId="247" applyFont="1" applyAlignment="1">
      <alignment vertical="center"/>
      <protection/>
    </xf>
    <xf numFmtId="0" fontId="7" fillId="0" borderId="25" xfId="247" applyFont="1" applyBorder="1" applyAlignment="1">
      <alignment horizontal="left" vertical="center"/>
      <protection/>
    </xf>
    <xf numFmtId="49" fontId="7" fillId="0" borderId="18" xfId="247" applyNumberFormat="1" applyFont="1" applyFill="1" applyBorder="1" applyAlignment="1">
      <alignment horizontal="center" vertical="center"/>
      <protection/>
    </xf>
    <xf numFmtId="2" fontId="7" fillId="0" borderId="19" xfId="247" applyNumberFormat="1" applyFont="1" applyFill="1" applyBorder="1" applyAlignment="1">
      <alignment horizontal="center" vertical="center"/>
      <protection/>
    </xf>
    <xf numFmtId="1" fontId="7" fillId="0" borderId="24" xfId="247" applyNumberFormat="1" applyFont="1" applyBorder="1" applyAlignment="1">
      <alignment horizontal="center" vertical="center"/>
      <protection/>
    </xf>
    <xf numFmtId="1" fontId="7" fillId="0" borderId="22" xfId="247" applyNumberFormat="1" applyFont="1" applyBorder="1" applyAlignment="1">
      <alignment horizontal="center" vertical="center"/>
      <protection/>
    </xf>
    <xf numFmtId="1" fontId="7" fillId="0" borderId="23" xfId="247" applyNumberFormat="1" applyFont="1" applyBorder="1" applyAlignment="1">
      <alignment horizontal="center" vertical="center"/>
      <protection/>
    </xf>
    <xf numFmtId="1" fontId="7" fillId="0" borderId="22" xfId="190" applyNumberFormat="1" applyFont="1" applyBorder="1" applyAlignment="1">
      <alignment horizontal="center" vertical="center"/>
      <protection/>
    </xf>
    <xf numFmtId="1" fontId="7" fillId="0" borderId="21" xfId="247" applyNumberFormat="1" applyFont="1" applyBorder="1" applyAlignment="1">
      <alignment horizontal="center" vertical="center"/>
      <protection/>
    </xf>
    <xf numFmtId="0" fontId="7" fillId="0" borderId="20" xfId="247" applyFont="1" applyBorder="1" applyAlignment="1">
      <alignment horizontal="center" vertical="center"/>
      <protection/>
    </xf>
    <xf numFmtId="0" fontId="7" fillId="0" borderId="20" xfId="247" applyFont="1" applyBorder="1" applyAlignment="1">
      <alignment horizontal="center" vertical="center"/>
      <protection/>
    </xf>
    <xf numFmtId="49" fontId="7" fillId="0" borderId="20" xfId="247" applyNumberFormat="1" applyFont="1" applyBorder="1" applyAlignment="1">
      <alignment horizontal="center" vertical="center"/>
      <protection/>
    </xf>
    <xf numFmtId="0" fontId="7" fillId="0" borderId="19" xfId="247" applyFont="1" applyBorder="1" applyAlignment="1">
      <alignment horizontal="left" vertical="center"/>
      <protection/>
    </xf>
    <xf numFmtId="0" fontId="7" fillId="0" borderId="18" xfId="247" applyFont="1" applyBorder="1" applyAlignment="1">
      <alignment horizontal="right" vertical="center"/>
      <protection/>
    </xf>
    <xf numFmtId="1" fontId="7" fillId="0" borderId="6" xfId="491" applyNumberFormat="1" applyFont="1" applyBorder="1" applyAlignment="1">
      <alignment horizontal="center" vertical="center"/>
      <protection/>
    </xf>
    <xf numFmtId="1" fontId="7" fillId="0" borderId="17" xfId="491" applyNumberFormat="1" applyFont="1" applyBorder="1" applyAlignment="1">
      <alignment horizontal="center" vertical="center"/>
      <protection/>
    </xf>
    <xf numFmtId="49" fontId="7" fillId="0" borderId="0" xfId="247" applyNumberFormat="1" applyFont="1" applyFill="1" applyAlignment="1">
      <alignment vertical="center"/>
      <protection/>
    </xf>
    <xf numFmtId="2" fontId="7" fillId="0" borderId="0" xfId="247" applyNumberFormat="1" applyFont="1" applyFill="1" applyAlignment="1">
      <alignment vertical="center"/>
      <protection/>
    </xf>
    <xf numFmtId="0" fontId="4" fillId="0" borderId="0" xfId="247" applyFont="1" applyAlignment="1">
      <alignment vertical="center"/>
      <protection/>
    </xf>
    <xf numFmtId="49" fontId="2" fillId="0" borderId="0" xfId="247" applyNumberFormat="1" applyFont="1" applyFill="1" applyAlignment="1">
      <alignment horizontal="center" vertical="center"/>
      <protection/>
    </xf>
    <xf numFmtId="2" fontId="2" fillId="0" borderId="0" xfId="247" applyNumberFormat="1" applyFont="1" applyFill="1" applyAlignment="1">
      <alignment horizontal="center" vertical="center"/>
      <protection/>
    </xf>
    <xf numFmtId="2" fontId="4" fillId="0" borderId="0" xfId="247" applyNumberFormat="1" applyFont="1" applyAlignment="1">
      <alignment horizontal="left" vertical="center"/>
      <protection/>
    </xf>
    <xf numFmtId="0" fontId="4" fillId="0" borderId="0" xfId="247" applyFont="1" applyAlignment="1">
      <alignment horizontal="center" vertical="center"/>
      <protection/>
    </xf>
    <xf numFmtId="0" fontId="4" fillId="0" borderId="0" xfId="247" applyFont="1" applyAlignment="1">
      <alignment horizontal="left" vertical="center"/>
      <protection/>
    </xf>
    <xf numFmtId="49" fontId="4" fillId="0" borderId="0" xfId="247" applyNumberFormat="1" applyFont="1" applyAlignment="1">
      <alignment horizontal="left" vertical="center"/>
      <protection/>
    </xf>
    <xf numFmtId="0" fontId="2" fillId="0" borderId="0" xfId="247" applyFont="1" applyAlignment="1">
      <alignment vertical="center"/>
      <protection/>
    </xf>
    <xf numFmtId="2" fontId="6" fillId="0" borderId="0" xfId="247" applyNumberFormat="1" applyFont="1" applyAlignment="1">
      <alignment horizontal="left" vertical="center"/>
      <protection/>
    </xf>
    <xf numFmtId="0" fontId="8" fillId="0" borderId="0" xfId="247" applyFont="1" applyAlignment="1">
      <alignment horizontal="left" vertical="center"/>
      <protection/>
    </xf>
    <xf numFmtId="49" fontId="7" fillId="0" borderId="0" xfId="247" applyNumberFormat="1" applyFont="1" applyAlignment="1">
      <alignment horizontal="left" vertical="center"/>
      <protection/>
    </xf>
    <xf numFmtId="0" fontId="6" fillId="0" borderId="0" xfId="247" applyFont="1" applyAlignment="1">
      <alignment vertical="center"/>
      <protection/>
    </xf>
    <xf numFmtId="0" fontId="2" fillId="0" borderId="0" xfId="190" applyFont="1" applyAlignment="1">
      <alignment vertical="center"/>
      <protection/>
    </xf>
    <xf numFmtId="0" fontId="4" fillId="0" borderId="0" xfId="190" applyFont="1" applyAlignment="1">
      <alignment horizontal="right" vertical="center"/>
      <protection/>
    </xf>
    <xf numFmtId="49" fontId="2" fillId="0" borderId="0" xfId="190" applyNumberFormat="1" applyFont="1" applyAlignment="1">
      <alignment horizontal="center" vertical="center"/>
      <protection/>
    </xf>
    <xf numFmtId="0" fontId="2" fillId="0" borderId="0" xfId="190" applyFont="1" applyAlignment="1">
      <alignment horizontal="center" vertical="center"/>
      <protection/>
    </xf>
    <xf numFmtId="0" fontId="2" fillId="0" borderId="0" xfId="190" applyFont="1" applyAlignment="1">
      <alignment horizontal="left" vertical="center"/>
      <protection/>
    </xf>
    <xf numFmtId="49" fontId="2" fillId="0" borderId="0" xfId="190" applyNumberFormat="1" applyFont="1" applyAlignment="1">
      <alignment horizontal="left" vertical="center"/>
      <protection/>
    </xf>
    <xf numFmtId="49" fontId="3" fillId="0" borderId="0" xfId="190" applyNumberFormat="1" applyFont="1" applyAlignment="1">
      <alignment horizontal="center" vertical="center"/>
      <protection/>
    </xf>
    <xf numFmtId="0" fontId="2" fillId="0" borderId="0" xfId="190" applyFont="1">
      <alignment/>
      <protection/>
    </xf>
    <xf numFmtId="0" fontId="5" fillId="0" borderId="8" xfId="1362" applyFont="1" applyFill="1" applyBorder="1" applyAlignment="1">
      <alignment horizontal="center" vertical="center"/>
      <protection/>
    </xf>
    <xf numFmtId="0" fontId="10" fillId="0" borderId="8" xfId="190" applyFont="1" applyFill="1" applyBorder="1" applyAlignment="1">
      <alignment horizontal="left" vertical="center" wrapText="1"/>
      <protection/>
    </xf>
    <xf numFmtId="0" fontId="10" fillId="0" borderId="28" xfId="190" applyFont="1" applyFill="1" applyBorder="1" applyAlignment="1">
      <alignment horizontal="left" vertical="center"/>
      <protection/>
    </xf>
    <xf numFmtId="0" fontId="7" fillId="0" borderId="0" xfId="190" applyFont="1" applyFill="1" applyAlignment="1">
      <alignment horizontal="center" vertical="center"/>
      <protection/>
    </xf>
    <xf numFmtId="0" fontId="10" fillId="0" borderId="0" xfId="190" applyFont="1" applyFill="1" applyAlignment="1">
      <alignment horizontal="right" vertical="center"/>
      <protection/>
    </xf>
    <xf numFmtId="0" fontId="10" fillId="0" borderId="0" xfId="190" applyFont="1" applyFill="1" applyAlignment="1">
      <alignment horizontal="center" vertical="center"/>
      <protection/>
    </xf>
    <xf numFmtId="49" fontId="8" fillId="0" borderId="0" xfId="190" applyNumberFormat="1" applyFont="1" applyFill="1" applyBorder="1" applyAlignment="1">
      <alignment horizontal="left" vertical="center"/>
      <protection/>
    </xf>
    <xf numFmtId="49" fontId="5" fillId="0" borderId="0" xfId="190" applyNumberFormat="1" applyFont="1" applyFill="1" applyAlignment="1">
      <alignment horizontal="center" vertical="center"/>
      <protection/>
    </xf>
    <xf numFmtId="0" fontId="6" fillId="0" borderId="0" xfId="190" applyFont="1" applyFill="1" applyAlignment="1">
      <alignment horizontal="right" vertical="center"/>
      <protection/>
    </xf>
    <xf numFmtId="1" fontId="7" fillId="0" borderId="17" xfId="190" applyNumberFormat="1" applyFont="1" applyFill="1" applyBorder="1" applyAlignment="1">
      <alignment horizontal="center" vertical="center"/>
      <protection/>
    </xf>
    <xf numFmtId="1" fontId="7" fillId="0" borderId="6" xfId="190" applyNumberFormat="1" applyFont="1" applyFill="1" applyBorder="1" applyAlignment="1">
      <alignment horizontal="center" vertical="center"/>
      <protection/>
    </xf>
    <xf numFmtId="0" fontId="5" fillId="0" borderId="8" xfId="190" applyFont="1" applyFill="1" applyBorder="1" applyAlignment="1">
      <alignment horizontal="center" vertical="center"/>
      <protection/>
    </xf>
    <xf numFmtId="2" fontId="5" fillId="0" borderId="8" xfId="190" applyNumberFormat="1" applyFont="1" applyFill="1" applyBorder="1" applyAlignment="1">
      <alignment horizontal="center" vertical="center"/>
      <protection/>
    </xf>
    <xf numFmtId="201" fontId="10" fillId="0" borderId="8" xfId="190" applyNumberFormat="1" applyFont="1" applyFill="1" applyBorder="1" applyAlignment="1">
      <alignment horizontal="center" vertical="center"/>
      <protection/>
    </xf>
    <xf numFmtId="2" fontId="6" fillId="0" borderId="8" xfId="190" applyNumberFormat="1" applyFont="1" applyFill="1" applyBorder="1" applyAlignment="1">
      <alignment horizontal="center" vertical="center"/>
      <protection/>
    </xf>
    <xf numFmtId="49" fontId="5" fillId="0" borderId="8" xfId="190" applyNumberFormat="1" applyFont="1" applyFill="1" applyBorder="1" applyAlignment="1">
      <alignment horizontal="center" vertical="center"/>
      <protection/>
    </xf>
    <xf numFmtId="49" fontId="10" fillId="0" borderId="0" xfId="190" applyNumberFormat="1" applyFont="1" applyFill="1" applyAlignment="1">
      <alignment vertical="center"/>
      <protection/>
    </xf>
    <xf numFmtId="0" fontId="5" fillId="0" borderId="0" xfId="190" applyFont="1" applyFill="1" applyBorder="1" applyAlignment="1">
      <alignment vertical="center"/>
      <protection/>
    </xf>
    <xf numFmtId="0" fontId="10" fillId="0" borderId="0" xfId="190" applyFont="1" applyFill="1" applyBorder="1" applyAlignment="1">
      <alignment horizontal="center" vertical="center"/>
      <protection/>
    </xf>
    <xf numFmtId="0" fontId="4" fillId="0" borderId="0" xfId="190" applyFont="1" applyFill="1" applyBorder="1" applyAlignment="1">
      <alignment vertical="center"/>
      <protection/>
    </xf>
    <xf numFmtId="0" fontId="7" fillId="0" borderId="0" xfId="190" applyFont="1" applyFill="1" applyBorder="1" applyAlignment="1">
      <alignment vertical="center"/>
      <protection/>
    </xf>
    <xf numFmtId="0" fontId="7" fillId="0" borderId="0" xfId="190" applyFont="1" applyFill="1" applyBorder="1" applyAlignment="1">
      <alignment horizontal="center" vertical="center"/>
      <protection/>
    </xf>
    <xf numFmtId="0" fontId="5" fillId="0" borderId="0" xfId="190" applyFont="1" applyFill="1" applyBorder="1" applyAlignment="1">
      <alignment horizontal="center" vertical="center"/>
      <protection/>
    </xf>
    <xf numFmtId="0" fontId="5" fillId="0" borderId="0" xfId="190" applyFont="1" applyFill="1" applyBorder="1" applyAlignment="1">
      <alignment horizontal="center" vertical="center"/>
      <protection/>
    </xf>
    <xf numFmtId="0" fontId="5" fillId="0" borderId="0" xfId="190" applyFont="1" applyFill="1" applyBorder="1" applyAlignment="1">
      <alignment horizontal="right" vertical="center"/>
      <protection/>
    </xf>
    <xf numFmtId="0" fontId="6" fillId="0" borderId="0" xfId="190" applyFont="1" applyFill="1" applyBorder="1" applyAlignment="1">
      <alignment horizontal="left" vertical="center"/>
      <protection/>
    </xf>
    <xf numFmtId="180" fontId="5" fillId="0" borderId="0" xfId="190" applyNumberFormat="1" applyFont="1" applyFill="1" applyBorder="1" applyAlignment="1">
      <alignment horizontal="center" vertical="center"/>
      <protection/>
    </xf>
    <xf numFmtId="0" fontId="10" fillId="0" borderId="0" xfId="190" applyFont="1" applyFill="1" applyBorder="1" applyAlignment="1">
      <alignment horizontal="left" vertical="center"/>
      <protection/>
    </xf>
    <xf numFmtId="0" fontId="6" fillId="0" borderId="0" xfId="190" applyFont="1" applyFill="1" applyBorder="1" applyAlignment="1">
      <alignment horizontal="center" vertical="center"/>
      <protection/>
    </xf>
    <xf numFmtId="2" fontId="5" fillId="0" borderId="0" xfId="190" applyNumberFormat="1" applyFont="1" applyFill="1" applyBorder="1" applyAlignment="1">
      <alignment horizontal="center" vertical="center"/>
      <protection/>
    </xf>
    <xf numFmtId="201" fontId="10" fillId="0" borderId="0" xfId="190" applyNumberFormat="1" applyFont="1" applyFill="1" applyBorder="1" applyAlignment="1">
      <alignment horizontal="center" vertical="center"/>
      <protection/>
    </xf>
    <xf numFmtId="2" fontId="6" fillId="0" borderId="0" xfId="190" applyNumberFormat="1" applyFont="1" applyFill="1" applyBorder="1" applyAlignment="1">
      <alignment horizontal="center" vertical="center"/>
      <protection/>
    </xf>
    <xf numFmtId="202" fontId="5" fillId="0" borderId="0" xfId="190" applyNumberFormat="1" applyFont="1" applyFill="1" applyAlignment="1">
      <alignment vertical="center"/>
      <protection/>
    </xf>
    <xf numFmtId="0" fontId="5" fillId="56" borderId="8" xfId="190" applyFont="1" applyFill="1" applyBorder="1" applyAlignment="1">
      <alignment horizontal="center" vertical="center"/>
      <protection/>
    </xf>
    <xf numFmtId="49" fontId="10" fillId="56" borderId="0" xfId="190" applyNumberFormat="1" applyFont="1" applyFill="1" applyAlignment="1">
      <alignment vertical="center"/>
      <protection/>
    </xf>
    <xf numFmtId="0" fontId="10" fillId="56" borderId="0" xfId="190" applyFont="1" applyFill="1" applyAlignment="1">
      <alignment vertical="center"/>
      <protection/>
    </xf>
    <xf numFmtId="49" fontId="24" fillId="0" borderId="0" xfId="479" applyNumberFormat="1" applyFont="1" applyFill="1" applyBorder="1" applyAlignment="1">
      <alignment horizontal="left"/>
      <protection/>
    </xf>
    <xf numFmtId="191" fontId="6" fillId="0" borderId="8" xfId="190" applyNumberFormat="1" applyFont="1" applyFill="1" applyBorder="1" applyAlignment="1">
      <alignment horizontal="center" vertical="center"/>
      <protection/>
    </xf>
    <xf numFmtId="0" fontId="7" fillId="0" borderId="6" xfId="190" applyFont="1" applyFill="1" applyBorder="1" applyAlignment="1">
      <alignment horizontal="right" vertical="center"/>
      <protection/>
    </xf>
    <xf numFmtId="2" fontId="6" fillId="0" borderId="0" xfId="190" applyNumberFormat="1" applyFont="1" applyFill="1" applyAlignment="1">
      <alignment horizontal="center" vertical="center"/>
      <protection/>
    </xf>
    <xf numFmtId="2" fontId="5" fillId="0" borderId="0" xfId="190" applyNumberFormat="1" applyFont="1" applyFill="1" applyAlignment="1">
      <alignment horizontal="left" vertical="center"/>
      <protection/>
    </xf>
    <xf numFmtId="0" fontId="9" fillId="0" borderId="0" xfId="190" applyFont="1" applyFill="1" applyAlignment="1">
      <alignment horizontal="center" vertical="center"/>
      <protection/>
    </xf>
    <xf numFmtId="0" fontId="5" fillId="0" borderId="0" xfId="491" applyFont="1" applyFill="1" applyAlignment="1">
      <alignment vertical="center"/>
      <protection/>
    </xf>
    <xf numFmtId="2" fontId="11" fillId="0" borderId="8" xfId="491" applyNumberFormat="1" applyFont="1" applyFill="1" applyBorder="1" applyAlignment="1">
      <alignment horizontal="center" vertical="center"/>
      <protection/>
    </xf>
    <xf numFmtId="2" fontId="11" fillId="0" borderId="8" xfId="190" applyNumberFormat="1" applyFont="1" applyFill="1" applyBorder="1" applyAlignment="1">
      <alignment horizontal="center" vertical="center"/>
      <protection/>
    </xf>
    <xf numFmtId="1" fontId="10" fillId="0" borderId="8" xfId="491" applyNumberFormat="1" applyFont="1" applyFill="1" applyBorder="1" applyAlignment="1">
      <alignment horizontal="center" vertical="center"/>
      <protection/>
    </xf>
    <xf numFmtId="0" fontId="5" fillId="0" borderId="27" xfId="491" applyFont="1" applyFill="1" applyBorder="1" applyAlignment="1">
      <alignment horizontal="center" vertical="center"/>
      <protection/>
    </xf>
    <xf numFmtId="0" fontId="5" fillId="0" borderId="26" xfId="491" applyFont="1" applyFill="1" applyBorder="1" applyAlignment="1">
      <alignment horizontal="center" vertical="center"/>
      <protection/>
    </xf>
    <xf numFmtId="0" fontId="7" fillId="0" borderId="0" xfId="491" applyFont="1" applyFill="1" applyAlignment="1">
      <alignment vertical="center"/>
      <protection/>
    </xf>
    <xf numFmtId="0" fontId="7" fillId="0" borderId="25" xfId="491" applyFont="1" applyFill="1" applyBorder="1" applyAlignment="1">
      <alignment horizontal="left" vertical="center"/>
      <protection/>
    </xf>
    <xf numFmtId="49" fontId="7" fillId="0" borderId="18" xfId="491" applyNumberFormat="1" applyFont="1" applyFill="1" applyBorder="1" applyAlignment="1">
      <alignment horizontal="center" vertical="center"/>
      <protection/>
    </xf>
    <xf numFmtId="2" fontId="7" fillId="0" borderId="19" xfId="491" applyNumberFormat="1" applyFont="1" applyFill="1" applyBorder="1" applyAlignment="1">
      <alignment horizontal="center" vertical="center"/>
      <protection/>
    </xf>
    <xf numFmtId="1" fontId="7" fillId="0" borderId="24" xfId="491" applyNumberFormat="1" applyFont="1" applyFill="1" applyBorder="1" applyAlignment="1">
      <alignment horizontal="center" vertical="center"/>
      <protection/>
    </xf>
    <xf numFmtId="1" fontId="7" fillId="0" borderId="22" xfId="491" applyNumberFormat="1" applyFont="1" applyFill="1" applyBorder="1" applyAlignment="1">
      <alignment horizontal="center" vertical="center"/>
      <protection/>
    </xf>
    <xf numFmtId="1" fontId="7" fillId="0" borderId="23" xfId="491" applyNumberFormat="1" applyFont="1" applyFill="1" applyBorder="1" applyAlignment="1">
      <alignment horizontal="center" vertical="center"/>
      <protection/>
    </xf>
    <xf numFmtId="1" fontId="7" fillId="0" borderId="22" xfId="190" applyNumberFormat="1" applyFont="1" applyFill="1" applyBorder="1" applyAlignment="1">
      <alignment horizontal="center" vertical="center"/>
      <protection/>
    </xf>
    <xf numFmtId="1" fontId="7" fillId="0" borderId="21" xfId="491" applyNumberFormat="1" applyFont="1" applyFill="1" applyBorder="1" applyAlignment="1">
      <alignment horizontal="center" vertical="center"/>
      <protection/>
    </xf>
    <xf numFmtId="0" fontId="7" fillId="0" borderId="20" xfId="491" applyFont="1" applyFill="1" applyBorder="1" applyAlignment="1">
      <alignment horizontal="center" vertical="center"/>
      <protection/>
    </xf>
    <xf numFmtId="0" fontId="7" fillId="0" borderId="20" xfId="491" applyFont="1" applyFill="1" applyBorder="1" applyAlignment="1">
      <alignment horizontal="center" vertical="center"/>
      <protection/>
    </xf>
    <xf numFmtId="49" fontId="7" fillId="0" borderId="20" xfId="491" applyNumberFormat="1" applyFont="1" applyFill="1" applyBorder="1" applyAlignment="1">
      <alignment horizontal="center" vertical="center"/>
      <protection/>
    </xf>
    <xf numFmtId="0" fontId="7" fillId="0" borderId="19" xfId="491" applyFont="1" applyFill="1" applyBorder="1" applyAlignment="1">
      <alignment horizontal="left" vertical="center"/>
      <protection/>
    </xf>
    <xf numFmtId="0" fontId="7" fillId="0" borderId="18" xfId="491" applyFont="1" applyFill="1" applyBorder="1" applyAlignment="1">
      <alignment horizontal="right" vertical="center"/>
      <protection/>
    </xf>
    <xf numFmtId="49" fontId="6" fillId="0" borderId="0" xfId="190" applyNumberFormat="1" applyFont="1" applyFill="1" applyAlignment="1">
      <alignment vertical="center"/>
      <protection/>
    </xf>
    <xf numFmtId="2" fontId="6" fillId="0" borderId="0" xfId="190" applyNumberFormat="1" applyFont="1" applyFill="1" applyAlignment="1">
      <alignment vertical="center"/>
      <protection/>
    </xf>
    <xf numFmtId="0" fontId="9" fillId="0" borderId="0" xfId="190" applyFont="1" applyFill="1" applyAlignment="1">
      <alignment vertical="center"/>
      <protection/>
    </xf>
    <xf numFmtId="2" fontId="2" fillId="0" borderId="0" xfId="190" applyNumberFormat="1" applyFont="1" applyFill="1" applyAlignment="1">
      <alignment horizontal="center" vertical="center"/>
      <protection/>
    </xf>
    <xf numFmtId="2" fontId="4" fillId="0" borderId="0" xfId="190" applyNumberFormat="1" applyFont="1" applyFill="1" applyAlignment="1">
      <alignment horizontal="left" vertical="center"/>
      <protection/>
    </xf>
    <xf numFmtId="0" fontId="4" fillId="0" borderId="0" xfId="190" applyFont="1" applyFill="1" applyAlignment="1">
      <alignment horizontal="center" vertical="center"/>
      <protection/>
    </xf>
    <xf numFmtId="49" fontId="4" fillId="0" borderId="0" xfId="190" applyNumberFormat="1" applyFont="1" applyFill="1" applyAlignment="1">
      <alignment horizontal="left" vertical="center"/>
      <protection/>
    </xf>
    <xf numFmtId="2" fontId="6" fillId="0" borderId="0" xfId="190" applyNumberFormat="1" applyFont="1" applyFill="1" applyAlignment="1">
      <alignment horizontal="left" vertical="center"/>
      <protection/>
    </xf>
    <xf numFmtId="49" fontId="24" fillId="0" borderId="0" xfId="479" applyNumberFormat="1" applyFont="1" applyFill="1" applyBorder="1">
      <alignment/>
      <protection/>
    </xf>
    <xf numFmtId="49" fontId="24" fillId="0" borderId="0" xfId="491" applyNumberFormat="1" applyFont="1" applyFill="1" applyBorder="1" applyAlignment="1">
      <alignment horizontal="left"/>
      <protection/>
    </xf>
    <xf numFmtId="0" fontId="5" fillId="0" borderId="8" xfId="190" applyFont="1" applyBorder="1" applyAlignment="1">
      <alignment horizontal="center" vertical="center"/>
      <protection/>
    </xf>
    <xf numFmtId="49" fontId="24" fillId="0" borderId="0" xfId="491" applyNumberFormat="1" applyFont="1" applyFill="1" applyBorder="1">
      <alignment/>
      <protection/>
    </xf>
    <xf numFmtId="49" fontId="7" fillId="0" borderId="20" xfId="190" applyNumberFormat="1" applyFont="1" applyFill="1" applyBorder="1" applyAlignment="1">
      <alignment horizontal="center" vertical="center"/>
      <protection/>
    </xf>
    <xf numFmtId="0" fontId="7" fillId="0" borderId="20" xfId="190" applyFont="1" applyFill="1" applyBorder="1" applyAlignment="1">
      <alignment horizontal="center" vertical="center"/>
      <protection/>
    </xf>
    <xf numFmtId="0" fontId="6" fillId="0" borderId="0" xfId="219" applyFont="1" applyFill="1">
      <alignment/>
      <protection/>
    </xf>
    <xf numFmtId="49" fontId="6" fillId="0" borderId="0" xfId="219" applyNumberFormat="1" applyFont="1" applyFill="1">
      <alignment/>
      <protection/>
    </xf>
    <xf numFmtId="0" fontId="6" fillId="0" borderId="0" xfId="219" applyNumberFormat="1" applyFont="1" applyFill="1" applyAlignment="1">
      <alignment horizontal="center"/>
      <protection/>
    </xf>
    <xf numFmtId="1" fontId="6" fillId="0" borderId="0" xfId="219" applyNumberFormat="1" applyFont="1" applyFill="1">
      <alignment/>
      <protection/>
    </xf>
    <xf numFmtId="201" fontId="6" fillId="0" borderId="0" xfId="219" applyNumberFormat="1" applyFont="1" applyFill="1">
      <alignment/>
      <protection/>
    </xf>
    <xf numFmtId="0" fontId="5" fillId="0" borderId="0" xfId="219" applyFont="1" applyFill="1">
      <alignment/>
      <protection/>
    </xf>
    <xf numFmtId="0" fontId="25" fillId="0" borderId="0" xfId="219" applyFont="1" applyFill="1" applyAlignment="1">
      <alignment horizontal="right"/>
      <protection/>
    </xf>
    <xf numFmtId="0" fontId="2" fillId="0" borderId="0" xfId="219" applyFont="1" applyFill="1">
      <alignment/>
      <protection/>
    </xf>
    <xf numFmtId="49" fontId="26" fillId="0" borderId="0" xfId="1357" applyNumberFormat="1" applyFont="1" applyFill="1" applyBorder="1" applyAlignment="1">
      <alignment horizontal="center"/>
      <protection/>
    </xf>
    <xf numFmtId="0" fontId="7" fillId="0" borderId="0" xfId="219" applyFont="1" applyFill="1">
      <alignment/>
      <protection/>
    </xf>
    <xf numFmtId="1" fontId="5" fillId="0" borderId="0" xfId="219" applyNumberFormat="1" applyFont="1" applyFill="1">
      <alignment/>
      <protection/>
    </xf>
    <xf numFmtId="2" fontId="5" fillId="0" borderId="0" xfId="219" applyNumberFormat="1" applyFont="1" applyFill="1">
      <alignment/>
      <protection/>
    </xf>
    <xf numFmtId="0" fontId="27" fillId="0" borderId="0" xfId="219" applyFont="1" applyFill="1">
      <alignment/>
      <protection/>
    </xf>
    <xf numFmtId="49" fontId="5" fillId="0" borderId="0" xfId="219" applyNumberFormat="1" applyFont="1" applyFill="1" applyAlignment="1">
      <alignment horizontal="center"/>
      <protection/>
    </xf>
    <xf numFmtId="0" fontId="10" fillId="0" borderId="0" xfId="219" applyFont="1" applyFill="1">
      <alignment/>
      <protection/>
    </xf>
    <xf numFmtId="49" fontId="7" fillId="0" borderId="0" xfId="219" applyNumberFormat="1" applyFont="1" applyFill="1">
      <alignment/>
      <protection/>
    </xf>
    <xf numFmtId="0" fontId="7" fillId="0" borderId="0" xfId="219" applyNumberFormat="1" applyFont="1" applyFill="1">
      <alignment/>
      <protection/>
    </xf>
    <xf numFmtId="49" fontId="5" fillId="0" borderId="0" xfId="219" applyNumberFormat="1" applyFont="1" applyFill="1">
      <alignment/>
      <protection/>
    </xf>
    <xf numFmtId="49" fontId="25" fillId="0" borderId="0" xfId="219" applyNumberFormat="1" applyFont="1" applyFill="1" applyAlignment="1">
      <alignment horizontal="right"/>
      <protection/>
    </xf>
    <xf numFmtId="0" fontId="7" fillId="0" borderId="0" xfId="219" applyFont="1" applyFill="1" applyAlignment="1">
      <alignment horizontal="center"/>
      <protection/>
    </xf>
    <xf numFmtId="0" fontId="10" fillId="0" borderId="0" xfId="219" applyFont="1" applyFill="1" applyAlignment="1">
      <alignment horizontal="left"/>
      <protection/>
    </xf>
    <xf numFmtId="1" fontId="7" fillId="0" borderId="33" xfId="491" applyNumberFormat="1" applyFont="1" applyBorder="1" applyAlignment="1">
      <alignment horizontal="center" vertical="center"/>
      <protection/>
    </xf>
    <xf numFmtId="1" fontId="7" fillId="0" borderId="34" xfId="491" applyNumberFormat="1" applyFont="1" applyBorder="1" applyAlignment="1">
      <alignment horizontal="center" vertical="center"/>
      <protection/>
    </xf>
    <xf numFmtId="0" fontId="7" fillId="0" borderId="35" xfId="190" applyFont="1" applyBorder="1" applyAlignment="1">
      <alignment horizontal="right" vertical="center"/>
      <protection/>
    </xf>
    <xf numFmtId="0" fontId="7" fillId="0" borderId="36" xfId="190" applyFont="1" applyBorder="1" applyAlignment="1">
      <alignment horizontal="left" vertical="center"/>
      <protection/>
    </xf>
    <xf numFmtId="49" fontId="7" fillId="0" borderId="37" xfId="190" applyNumberFormat="1" applyFont="1" applyBorder="1" applyAlignment="1">
      <alignment horizontal="center" vertical="center"/>
      <protection/>
    </xf>
    <xf numFmtId="0" fontId="7" fillId="0" borderId="37" xfId="190" applyFont="1" applyBorder="1" applyAlignment="1">
      <alignment horizontal="center" vertical="center"/>
      <protection/>
    </xf>
    <xf numFmtId="0" fontId="7" fillId="0" borderId="37" xfId="190" applyFont="1" applyBorder="1" applyAlignment="1">
      <alignment horizontal="center" vertical="center"/>
      <protection/>
    </xf>
    <xf numFmtId="49" fontId="7" fillId="0" borderId="35" xfId="190" applyNumberFormat="1" applyFont="1" applyBorder="1" applyAlignment="1">
      <alignment horizontal="center" vertical="center"/>
      <protection/>
    </xf>
    <xf numFmtId="0" fontId="7" fillId="0" borderId="38" xfId="190" applyFont="1" applyBorder="1" applyAlignment="1">
      <alignment horizontal="left" vertical="center"/>
      <protection/>
    </xf>
    <xf numFmtId="0" fontId="7" fillId="0" borderId="0" xfId="190" applyFont="1" applyAlignment="1">
      <alignment vertical="center"/>
      <protection/>
    </xf>
    <xf numFmtId="0" fontId="5" fillId="0" borderId="39" xfId="190" applyFont="1" applyFill="1" applyBorder="1" applyAlignment="1">
      <alignment horizontal="center" vertical="center"/>
      <protection/>
    </xf>
    <xf numFmtId="0" fontId="5" fillId="0" borderId="40" xfId="190" applyFont="1" applyFill="1" applyBorder="1" applyAlignment="1">
      <alignment horizontal="right" vertical="center"/>
      <protection/>
    </xf>
    <xf numFmtId="0" fontId="6" fillId="0" borderId="41" xfId="190" applyFont="1" applyFill="1" applyBorder="1" applyAlignment="1">
      <alignment horizontal="left" vertical="center"/>
      <protection/>
    </xf>
    <xf numFmtId="180" fontId="5" fillId="0" borderId="39" xfId="190" applyNumberFormat="1" applyFont="1" applyFill="1" applyBorder="1" applyAlignment="1">
      <alignment horizontal="center" vertical="center"/>
      <protection/>
    </xf>
    <xf numFmtId="0" fontId="10" fillId="0" borderId="39" xfId="190" applyFont="1" applyFill="1" applyBorder="1" applyAlignment="1">
      <alignment horizontal="left" vertical="center"/>
      <protection/>
    </xf>
    <xf numFmtId="0" fontId="10" fillId="0" borderId="42" xfId="190" applyFont="1" applyFill="1" applyBorder="1" applyAlignment="1">
      <alignment horizontal="left" vertical="center"/>
      <protection/>
    </xf>
    <xf numFmtId="0" fontId="10" fillId="0" borderId="43" xfId="190" applyFont="1" applyFill="1" applyBorder="1" applyAlignment="1">
      <alignment horizontal="left" vertical="center"/>
      <protection/>
    </xf>
    <xf numFmtId="0" fontId="5" fillId="0" borderId="44" xfId="190" applyFont="1" applyFill="1" applyBorder="1" applyAlignment="1">
      <alignment horizontal="center" vertical="center"/>
      <protection/>
    </xf>
    <xf numFmtId="0" fontId="5" fillId="0" borderId="45" xfId="190" applyFont="1" applyFill="1" applyBorder="1" applyAlignment="1">
      <alignment horizontal="right" vertical="center"/>
      <protection/>
    </xf>
    <xf numFmtId="0" fontId="6" fillId="0" borderId="46" xfId="190" applyFont="1" applyFill="1" applyBorder="1" applyAlignment="1">
      <alignment horizontal="left" vertical="center"/>
      <protection/>
    </xf>
    <xf numFmtId="180" fontId="5" fillId="0" borderId="44" xfId="190" applyNumberFormat="1" applyFont="1" applyFill="1" applyBorder="1" applyAlignment="1">
      <alignment horizontal="center" vertical="center"/>
      <protection/>
    </xf>
    <xf numFmtId="0" fontId="10" fillId="0" borderId="44" xfId="190" applyFont="1" applyFill="1" applyBorder="1" applyAlignment="1">
      <alignment horizontal="left" vertical="center"/>
      <protection/>
    </xf>
    <xf numFmtId="0" fontId="10" fillId="0" borderId="47" xfId="190" applyFont="1" applyFill="1" applyBorder="1" applyAlignment="1">
      <alignment horizontal="left" vertical="center"/>
      <protection/>
    </xf>
    <xf numFmtId="0" fontId="6" fillId="0" borderId="0" xfId="219" applyFont="1" applyFill="1" applyAlignment="1">
      <alignment horizontal="left"/>
      <protection/>
    </xf>
    <xf numFmtId="49" fontId="7" fillId="0" borderId="35" xfId="190" applyNumberFormat="1" applyFont="1" applyFill="1" applyBorder="1" applyAlignment="1">
      <alignment horizontal="center" vertical="center"/>
      <protection/>
    </xf>
    <xf numFmtId="49" fontId="5" fillId="0" borderId="0" xfId="219" applyNumberFormat="1" applyFont="1" applyFill="1" applyAlignment="1">
      <alignment horizontal="left"/>
      <protection/>
    </xf>
    <xf numFmtId="0" fontId="5" fillId="0" borderId="0" xfId="219" applyNumberFormat="1" applyFont="1" applyFill="1" applyAlignment="1">
      <alignment horizontal="left"/>
      <protection/>
    </xf>
    <xf numFmtId="1" fontId="5" fillId="0" borderId="0" xfId="219" applyNumberFormat="1" applyFont="1" applyFill="1" applyAlignment="1">
      <alignment horizontal="center"/>
      <protection/>
    </xf>
    <xf numFmtId="191" fontId="5" fillId="0" borderId="0" xfId="219" applyNumberFormat="1" applyFont="1" applyFill="1" applyAlignment="1">
      <alignment horizontal="center"/>
      <protection/>
    </xf>
    <xf numFmtId="0" fontId="5" fillId="0" borderId="0" xfId="219" applyFont="1" applyFill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7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191" fontId="2" fillId="0" borderId="0" xfId="219" applyNumberFormat="1" applyFont="1" applyFill="1" applyBorder="1" applyAlignment="1">
      <alignment horizontal="center" vertical="center"/>
      <protection/>
    </xf>
    <xf numFmtId="0" fontId="7" fillId="0" borderId="18" xfId="190" applyFont="1" applyBorder="1" applyAlignment="1">
      <alignment horizontal="right" vertical="center"/>
      <protection/>
    </xf>
    <xf numFmtId="0" fontId="7" fillId="0" borderId="19" xfId="190" applyFont="1" applyBorder="1" applyAlignment="1">
      <alignment horizontal="left" vertical="center"/>
      <protection/>
    </xf>
    <xf numFmtId="49" fontId="7" fillId="0" borderId="20" xfId="190" applyNumberFormat="1" applyFont="1" applyBorder="1" applyAlignment="1">
      <alignment horizontal="center" vertical="center"/>
      <protection/>
    </xf>
    <xf numFmtId="0" fontId="7" fillId="0" borderId="20" xfId="190" applyFont="1" applyBorder="1" applyAlignment="1">
      <alignment horizontal="center" vertical="center"/>
      <protection/>
    </xf>
    <xf numFmtId="0" fontId="7" fillId="0" borderId="20" xfId="190" applyFont="1" applyBorder="1" applyAlignment="1">
      <alignment horizontal="center" vertical="center"/>
      <protection/>
    </xf>
    <xf numFmtId="49" fontId="7" fillId="0" borderId="18" xfId="190" applyNumberFormat="1" applyFont="1" applyBorder="1" applyAlignment="1">
      <alignment horizontal="center" vertical="center"/>
      <protection/>
    </xf>
    <xf numFmtId="0" fontId="7" fillId="0" borderId="25" xfId="190" applyFont="1" applyBorder="1" applyAlignment="1">
      <alignment horizontal="left" vertical="center"/>
      <protection/>
    </xf>
    <xf numFmtId="0" fontId="5" fillId="0" borderId="0" xfId="219" applyNumberFormat="1" applyFont="1" applyFill="1" applyAlignment="1">
      <alignment horizontal="left"/>
      <protection/>
    </xf>
    <xf numFmtId="0" fontId="6" fillId="0" borderId="0" xfId="219" applyFont="1" applyFill="1" applyAlignment="1">
      <alignment horizontal="right"/>
      <protection/>
    </xf>
    <xf numFmtId="0" fontId="5" fillId="56" borderId="0" xfId="219" applyFont="1" applyFill="1">
      <alignment/>
      <protection/>
    </xf>
    <xf numFmtId="0" fontId="10" fillId="56" borderId="0" xfId="219" applyFont="1" applyFill="1">
      <alignment/>
      <protection/>
    </xf>
    <xf numFmtId="0" fontId="5" fillId="0" borderId="48" xfId="190" applyFont="1" applyBorder="1">
      <alignment/>
      <protection/>
    </xf>
    <xf numFmtId="0" fontId="5" fillId="0" borderId="0" xfId="190" applyFont="1">
      <alignment/>
      <protection/>
    </xf>
    <xf numFmtId="0" fontId="0" fillId="0" borderId="0" xfId="190">
      <alignment/>
      <protection/>
    </xf>
    <xf numFmtId="0" fontId="29" fillId="0" borderId="0" xfId="190" applyFont="1" applyAlignment="1">
      <alignment vertical="center"/>
      <protection/>
    </xf>
    <xf numFmtId="0" fontId="30" fillId="0" borderId="0" xfId="190" applyFont="1">
      <alignment/>
      <protection/>
    </xf>
    <xf numFmtId="0" fontId="5" fillId="0" borderId="7" xfId="190" applyFont="1" applyBorder="1">
      <alignment/>
      <protection/>
    </xf>
    <xf numFmtId="0" fontId="5" fillId="0" borderId="0" xfId="190" applyFont="1" applyBorder="1">
      <alignment/>
      <protection/>
    </xf>
    <xf numFmtId="49" fontId="2" fillId="0" borderId="0" xfId="190" applyNumberFormat="1" applyFont="1">
      <alignment/>
      <protection/>
    </xf>
    <xf numFmtId="0" fontId="5" fillId="0" borderId="49" xfId="190" applyFont="1" applyBorder="1">
      <alignment/>
      <protection/>
    </xf>
    <xf numFmtId="0" fontId="5" fillId="0" borderId="26" xfId="190" applyFont="1" applyBorder="1">
      <alignment/>
      <protection/>
    </xf>
    <xf numFmtId="0" fontId="2" fillId="0" borderId="0" xfId="190" applyFont="1">
      <alignment/>
      <protection/>
    </xf>
    <xf numFmtId="0" fontId="5" fillId="0" borderId="0" xfId="190" applyFont="1">
      <alignment/>
      <protection/>
    </xf>
    <xf numFmtId="0" fontId="5" fillId="57" borderId="0" xfId="190" applyFont="1" applyFill="1">
      <alignment/>
      <protection/>
    </xf>
    <xf numFmtId="0" fontId="10" fillId="0" borderId="0" xfId="190" applyFont="1">
      <alignment/>
      <protection/>
    </xf>
    <xf numFmtId="0" fontId="10" fillId="0" borderId="0" xfId="190" applyFont="1">
      <alignment/>
      <protection/>
    </xf>
    <xf numFmtId="2" fontId="6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1" fontId="10" fillId="0" borderId="8" xfId="0" applyNumberFormat="1" applyFont="1" applyFill="1" applyBorder="1" applyAlignment="1">
      <alignment horizontal="center" vertical="center"/>
    </xf>
    <xf numFmtId="0" fontId="11" fillId="0" borderId="28" xfId="190" applyFont="1" applyFill="1" applyBorder="1" applyAlignment="1">
      <alignment horizontal="right" vertical="center"/>
      <protection/>
    </xf>
    <xf numFmtId="2" fontId="5" fillId="0" borderId="0" xfId="0" applyNumberFormat="1" applyFont="1" applyFill="1" applyAlignment="1">
      <alignment horizontal="center" vertical="center"/>
    </xf>
    <xf numFmtId="0" fontId="5" fillId="0" borderId="0" xfId="190" applyFont="1" applyAlignment="1">
      <alignment vertical="center"/>
      <protection/>
    </xf>
    <xf numFmtId="0" fontId="10" fillId="0" borderId="0" xfId="190" applyFont="1" applyAlignment="1">
      <alignment vertical="center"/>
      <protection/>
    </xf>
    <xf numFmtId="49" fontId="6" fillId="0" borderId="0" xfId="190" applyNumberFormat="1" applyFont="1" applyAlignment="1">
      <alignment horizontal="center" vertical="center"/>
      <protection/>
    </xf>
    <xf numFmtId="2" fontId="6" fillId="0" borderId="0" xfId="190" applyNumberFormat="1" applyFont="1" applyAlignment="1">
      <alignment horizontal="center" vertical="center"/>
      <protection/>
    </xf>
    <xf numFmtId="2" fontId="5" fillId="0" borderId="0" xfId="190" applyNumberFormat="1" applyFont="1" applyAlignment="1">
      <alignment horizontal="center" vertical="center"/>
      <protection/>
    </xf>
    <xf numFmtId="0" fontId="9" fillId="0" borderId="0" xfId="190" applyFont="1" applyAlignment="1">
      <alignment horizontal="center" vertical="center"/>
      <protection/>
    </xf>
    <xf numFmtId="0" fontId="9" fillId="0" borderId="0" xfId="190" applyFont="1" applyAlignment="1">
      <alignment horizontal="left" vertical="center"/>
      <protection/>
    </xf>
    <xf numFmtId="49" fontId="10" fillId="0" borderId="0" xfId="190" applyNumberFormat="1" applyFont="1" applyAlignment="1">
      <alignment horizontal="left" vertical="center"/>
      <protection/>
    </xf>
    <xf numFmtId="2" fontId="11" fillId="0" borderId="8" xfId="190" applyNumberFormat="1" applyFont="1" applyBorder="1" applyAlignment="1">
      <alignment horizontal="center" vertical="center"/>
      <protection/>
    </xf>
    <xf numFmtId="0" fontId="10" fillId="0" borderId="8" xfId="190" applyFont="1" applyBorder="1" applyAlignment="1">
      <alignment horizontal="left" vertical="center"/>
      <protection/>
    </xf>
    <xf numFmtId="0" fontId="5" fillId="0" borderId="27" xfId="190" applyFont="1" applyBorder="1" applyAlignment="1">
      <alignment horizontal="center" vertical="center"/>
      <protection/>
    </xf>
    <xf numFmtId="0" fontId="5" fillId="0" borderId="26" xfId="190" applyFont="1" applyBorder="1" applyAlignment="1">
      <alignment horizontal="center" vertical="center"/>
      <protection/>
    </xf>
    <xf numFmtId="0" fontId="11" fillId="0" borderId="28" xfId="190" applyFont="1" applyBorder="1" applyAlignment="1">
      <alignment horizontal="right" vertical="center"/>
      <protection/>
    </xf>
    <xf numFmtId="49" fontId="7" fillId="0" borderId="18" xfId="190" applyNumberFormat="1" applyFont="1" applyBorder="1" applyAlignment="1">
      <alignment horizontal="center" vertical="center"/>
      <protection/>
    </xf>
    <xf numFmtId="2" fontId="7" fillId="0" borderId="19" xfId="190" applyNumberFormat="1" applyFont="1" applyBorder="1" applyAlignment="1">
      <alignment horizontal="center" vertical="center"/>
      <protection/>
    </xf>
    <xf numFmtId="1" fontId="7" fillId="0" borderId="24" xfId="190" applyNumberFormat="1" applyFont="1" applyBorder="1" applyAlignment="1">
      <alignment horizontal="center" vertical="center"/>
      <protection/>
    </xf>
    <xf numFmtId="1" fontId="7" fillId="0" borderId="21" xfId="190" applyNumberFormat="1" applyFont="1" applyBorder="1" applyAlignment="1">
      <alignment horizontal="center" vertical="center"/>
      <protection/>
    </xf>
    <xf numFmtId="49" fontId="7" fillId="0" borderId="0" xfId="190" applyNumberFormat="1" applyFont="1" applyAlignment="1">
      <alignment vertical="center"/>
      <protection/>
    </xf>
    <xf numFmtId="2" fontId="7" fillId="0" borderId="0" xfId="190" applyNumberFormat="1" applyFont="1" applyAlignment="1">
      <alignment vertical="center"/>
      <protection/>
    </xf>
    <xf numFmtId="0" fontId="4" fillId="0" borderId="0" xfId="190" applyFont="1" applyAlignment="1">
      <alignment vertical="center"/>
      <protection/>
    </xf>
    <xf numFmtId="2" fontId="2" fillId="0" borderId="0" xfId="190" applyNumberFormat="1" applyFont="1" applyAlignment="1">
      <alignment horizontal="center" vertical="center"/>
      <protection/>
    </xf>
    <xf numFmtId="2" fontId="4" fillId="0" borderId="0" xfId="190" applyNumberFormat="1" applyFont="1" applyAlignment="1">
      <alignment horizontal="center" vertical="center"/>
      <protection/>
    </xf>
    <xf numFmtId="0" fontId="4" fillId="0" borderId="0" xfId="190" applyFont="1" applyAlignment="1">
      <alignment horizontal="center" vertical="center"/>
      <protection/>
    </xf>
    <xf numFmtId="0" fontId="4" fillId="0" borderId="0" xfId="190" applyFont="1" applyAlignment="1">
      <alignment horizontal="left" vertical="center"/>
      <protection/>
    </xf>
    <xf numFmtId="49" fontId="4" fillId="0" borderId="0" xfId="190" applyNumberFormat="1" applyFont="1" applyAlignment="1">
      <alignment horizontal="left" vertical="center"/>
      <protection/>
    </xf>
    <xf numFmtId="0" fontId="2" fillId="0" borderId="0" xfId="190" applyFont="1" applyAlignment="1">
      <alignment vertical="center"/>
      <protection/>
    </xf>
    <xf numFmtId="2" fontId="6" fillId="0" borderId="0" xfId="190" applyNumberFormat="1" applyFont="1" applyAlignment="1">
      <alignment horizontal="center" vertical="center"/>
      <protection/>
    </xf>
    <xf numFmtId="0" fontId="8" fillId="0" borderId="0" xfId="190" applyFont="1" applyAlignment="1">
      <alignment horizontal="left" vertical="center"/>
      <protection/>
    </xf>
    <xf numFmtId="49" fontId="7" fillId="0" borderId="0" xfId="190" applyNumberFormat="1" applyFont="1" applyAlignment="1">
      <alignment horizontal="left" vertical="center"/>
      <protection/>
    </xf>
    <xf numFmtId="0" fontId="6" fillId="0" borderId="0" xfId="190" applyFont="1" applyAlignment="1">
      <alignment vertical="center"/>
      <protection/>
    </xf>
    <xf numFmtId="2" fontId="4" fillId="0" borderId="0" xfId="190" applyNumberFormat="1" applyFont="1" applyFill="1" applyAlignment="1">
      <alignment horizontal="center" vertical="center"/>
      <protection/>
    </xf>
    <xf numFmtId="2" fontId="7" fillId="0" borderId="20" xfId="190" applyNumberFormat="1" applyFont="1" applyFill="1" applyBorder="1" applyAlignment="1">
      <alignment horizontal="center" vertical="center"/>
      <protection/>
    </xf>
    <xf numFmtId="2" fontId="6" fillId="0" borderId="8" xfId="190" applyNumberFormat="1" applyFont="1" applyFill="1" applyBorder="1" applyAlignment="1">
      <alignment horizontal="center" vertical="center"/>
      <protection/>
    </xf>
    <xf numFmtId="2" fontId="10" fillId="0" borderId="0" xfId="190" applyNumberFormat="1" applyFont="1" applyFill="1" applyAlignment="1">
      <alignment vertical="center"/>
      <protection/>
    </xf>
    <xf numFmtId="2" fontId="5" fillId="0" borderId="0" xfId="190" applyNumberFormat="1" applyFont="1" applyFill="1" applyAlignment="1">
      <alignment vertical="center"/>
      <protection/>
    </xf>
    <xf numFmtId="2" fontId="6" fillId="0" borderId="0" xfId="190" applyNumberFormat="1" applyFont="1" applyFill="1" applyBorder="1" applyAlignment="1">
      <alignment horizontal="center" vertical="center"/>
      <protection/>
    </xf>
    <xf numFmtId="2" fontId="5" fillId="0" borderId="0" xfId="190" applyNumberFormat="1" applyFont="1" applyFill="1" applyAlignment="1">
      <alignment horizontal="center" vertical="center"/>
      <protection/>
    </xf>
    <xf numFmtId="0" fontId="6" fillId="0" borderId="0" xfId="190" applyFont="1" applyAlignment="1">
      <alignment vertical="center"/>
      <protection/>
    </xf>
    <xf numFmtId="0" fontId="5" fillId="0" borderId="0" xfId="190" applyFont="1" applyAlignment="1">
      <alignment vertical="center"/>
      <protection/>
    </xf>
    <xf numFmtId="0" fontId="4" fillId="0" borderId="0" xfId="190" applyFont="1" applyAlignment="1">
      <alignment vertical="center"/>
      <protection/>
    </xf>
    <xf numFmtId="0" fontId="4" fillId="0" borderId="0" xfId="190" applyFont="1" applyAlignment="1">
      <alignment horizontal="left" vertical="center"/>
      <protection/>
    </xf>
    <xf numFmtId="1" fontId="7" fillId="0" borderId="20" xfId="491" applyNumberFormat="1" applyFont="1" applyBorder="1" applyAlignment="1">
      <alignment horizontal="center" vertical="center"/>
      <protection/>
    </xf>
    <xf numFmtId="0" fontId="7" fillId="0" borderId="6" xfId="190" applyFont="1" applyBorder="1" applyAlignment="1">
      <alignment horizontal="right" vertical="center"/>
      <protection/>
    </xf>
    <xf numFmtId="0" fontId="7" fillId="0" borderId="19" xfId="190" applyFont="1" applyBorder="1" applyAlignment="1">
      <alignment horizontal="left" vertical="center"/>
      <protection/>
    </xf>
    <xf numFmtId="49" fontId="7" fillId="0" borderId="20" xfId="190" applyNumberFormat="1" applyFont="1" applyBorder="1" applyAlignment="1">
      <alignment horizontal="center" vertical="center"/>
      <protection/>
    </xf>
    <xf numFmtId="0" fontId="7" fillId="0" borderId="0" xfId="190" applyFont="1" applyAlignment="1">
      <alignment vertical="center"/>
      <protection/>
    </xf>
    <xf numFmtId="0" fontId="5" fillId="56" borderId="0" xfId="190" applyFont="1" applyFill="1" applyAlignment="1">
      <alignment vertical="center"/>
      <protection/>
    </xf>
    <xf numFmtId="49" fontId="10" fillId="0" borderId="0" xfId="190" applyNumberFormat="1" applyFont="1" applyAlignment="1">
      <alignment horizontal="left" vertical="center"/>
      <protection/>
    </xf>
    <xf numFmtId="0" fontId="9" fillId="0" borderId="0" xfId="190" applyFont="1" applyAlignment="1">
      <alignment horizontal="left" vertical="center"/>
      <protection/>
    </xf>
    <xf numFmtId="49" fontId="7" fillId="0" borderId="0" xfId="190" applyNumberFormat="1" applyFont="1" applyFill="1" applyAlignment="1">
      <alignment horizontal="center" vertical="center"/>
      <protection/>
    </xf>
    <xf numFmtId="0" fontId="10" fillId="0" borderId="0" xfId="190" applyFont="1" applyAlignment="1">
      <alignment vertical="center"/>
      <protection/>
    </xf>
    <xf numFmtId="49" fontId="5" fillId="0" borderId="0" xfId="190" applyNumberFormat="1" applyFont="1" applyAlignment="1">
      <alignment horizontal="center" vertical="center"/>
      <protection/>
    </xf>
    <xf numFmtId="201" fontId="10" fillId="0" borderId="8" xfId="190" applyNumberFormat="1" applyFont="1" applyBorder="1" applyAlignment="1">
      <alignment horizontal="center" vertical="center"/>
      <protection/>
    </xf>
    <xf numFmtId="2" fontId="6" fillId="0" borderId="8" xfId="190" applyNumberFormat="1" applyFont="1" applyBorder="1" applyAlignment="1">
      <alignment horizontal="center" vertical="center"/>
      <protection/>
    </xf>
    <xf numFmtId="0" fontId="5" fillId="0" borderId="8" xfId="190" applyFont="1" applyBorder="1" applyAlignment="1">
      <alignment horizontal="center" vertical="center"/>
      <protection/>
    </xf>
    <xf numFmtId="2" fontId="10" fillId="0" borderId="0" xfId="190" applyNumberFormat="1" applyFont="1" applyAlignment="1">
      <alignment vertical="center"/>
      <protection/>
    </xf>
    <xf numFmtId="0" fontId="7" fillId="0" borderId="25" xfId="190" applyFont="1" applyBorder="1" applyAlignment="1">
      <alignment horizontal="left" vertical="center"/>
      <protection/>
    </xf>
    <xf numFmtId="0" fontId="7" fillId="0" borderId="18" xfId="190" applyFont="1" applyBorder="1" applyAlignment="1">
      <alignment horizontal="right" vertical="center"/>
      <protection/>
    </xf>
    <xf numFmtId="1" fontId="7" fillId="0" borderId="6" xfId="190" applyNumberFormat="1" applyFont="1" applyBorder="1" applyAlignment="1">
      <alignment horizontal="center" vertical="center"/>
      <protection/>
    </xf>
    <xf numFmtId="1" fontId="7" fillId="0" borderId="17" xfId="190" applyNumberFormat="1" applyFont="1" applyBorder="1" applyAlignment="1">
      <alignment horizontal="center" vertical="center"/>
      <protection/>
    </xf>
    <xf numFmtId="49" fontId="8" fillId="0" borderId="0" xfId="190" applyNumberFormat="1" applyFont="1" applyBorder="1" applyAlignment="1">
      <alignment horizontal="left" vertical="center"/>
      <protection/>
    </xf>
    <xf numFmtId="49" fontId="7" fillId="0" borderId="0" xfId="190" applyNumberFormat="1" applyFont="1" applyAlignment="1">
      <alignment horizontal="left" vertical="center"/>
      <protection/>
    </xf>
    <xf numFmtId="0" fontId="6" fillId="0" borderId="0" xfId="190" applyFont="1" applyAlignment="1">
      <alignment horizontal="right" vertical="center"/>
      <protection/>
    </xf>
    <xf numFmtId="0" fontId="10" fillId="0" borderId="0" xfId="190" applyFont="1" applyAlignment="1">
      <alignment horizontal="right" vertical="center"/>
      <protection/>
    </xf>
    <xf numFmtId="0" fontId="8" fillId="0" borderId="0" xfId="190" applyFont="1" applyAlignment="1">
      <alignment horizontal="left" vertical="center"/>
      <protection/>
    </xf>
    <xf numFmtId="2" fontId="5" fillId="0" borderId="8" xfId="190" applyNumberFormat="1" applyFont="1" applyBorder="1" applyAlignment="1">
      <alignment horizontal="center" vertical="center"/>
      <protection/>
    </xf>
    <xf numFmtId="2" fontId="10" fillId="0" borderId="0" xfId="190" applyNumberFormat="1" applyFont="1" applyAlignment="1">
      <alignment horizontal="left" vertical="center"/>
      <protection/>
    </xf>
    <xf numFmtId="0" fontId="10" fillId="0" borderId="8" xfId="190" applyFont="1" applyBorder="1" applyAlignment="1">
      <alignment horizontal="center" vertical="center"/>
      <protection/>
    </xf>
    <xf numFmtId="2" fontId="5" fillId="0" borderId="0" xfId="190" applyNumberFormat="1" applyFont="1" applyAlignment="1">
      <alignment horizontal="left" vertical="center"/>
      <protection/>
    </xf>
    <xf numFmtId="2" fontId="11" fillId="0" borderId="8" xfId="190" applyNumberFormat="1" applyFont="1" applyFill="1" applyBorder="1" applyAlignment="1">
      <alignment horizontal="center" vertical="center"/>
      <protection/>
    </xf>
    <xf numFmtId="1" fontId="10" fillId="0" borderId="8" xfId="190" applyNumberFormat="1" applyFont="1" applyFill="1" applyBorder="1" applyAlignment="1">
      <alignment horizontal="center" vertical="center"/>
      <protection/>
    </xf>
    <xf numFmtId="0" fontId="5" fillId="0" borderId="27" xfId="190" applyFont="1" applyFill="1" applyBorder="1" applyAlignment="1">
      <alignment horizontal="center" vertical="center"/>
      <protection/>
    </xf>
    <xf numFmtId="1" fontId="7" fillId="0" borderId="23" xfId="190" applyNumberFormat="1" applyFont="1" applyBorder="1" applyAlignment="1">
      <alignment horizontal="center" vertical="center"/>
      <protection/>
    </xf>
    <xf numFmtId="2" fontId="4" fillId="0" borderId="0" xfId="190" applyNumberFormat="1" applyFont="1" applyAlignment="1">
      <alignment horizontal="left" vertical="center"/>
      <protection/>
    </xf>
    <xf numFmtId="2" fontId="6" fillId="0" borderId="0" xfId="190" applyNumberFormat="1" applyFont="1" applyAlignment="1">
      <alignment horizontal="left" vertical="center"/>
      <protection/>
    </xf>
    <xf numFmtId="49" fontId="6" fillId="0" borderId="0" xfId="190" applyNumberFormat="1" applyFont="1" applyAlignment="1">
      <alignment horizontal="center" vertical="center"/>
      <protection/>
    </xf>
    <xf numFmtId="0" fontId="10" fillId="0" borderId="0" xfId="190" applyFont="1" applyAlignment="1">
      <alignment horizontal="right" vertical="center"/>
      <protection/>
    </xf>
    <xf numFmtId="49" fontId="2" fillId="0" borderId="0" xfId="190" applyNumberFormat="1" applyFont="1" applyAlignment="1">
      <alignment horizontal="left" vertical="center"/>
      <protection/>
    </xf>
    <xf numFmtId="49" fontId="4" fillId="0" borderId="0" xfId="190" applyNumberFormat="1" applyFont="1" applyAlignment="1">
      <alignment horizontal="center" vertical="center"/>
      <protection/>
    </xf>
    <xf numFmtId="191" fontId="6" fillId="0" borderId="8" xfId="190" applyNumberFormat="1" applyFont="1" applyBorder="1" applyAlignment="1">
      <alignment horizontal="center" vertical="center"/>
      <protection/>
    </xf>
    <xf numFmtId="49" fontId="5" fillId="0" borderId="0" xfId="190" applyNumberFormat="1" applyFont="1" applyAlignment="1">
      <alignment horizontal="center" vertical="center"/>
      <protection/>
    </xf>
    <xf numFmtId="49" fontId="24" fillId="0" borderId="0" xfId="482" applyNumberFormat="1" applyFont="1" applyBorder="1" applyAlignment="1">
      <alignment/>
      <protection/>
    </xf>
    <xf numFmtId="49" fontId="81" fillId="0" borderId="0" xfId="482" applyNumberFormat="1" applyFont="1" applyAlignment="1">
      <alignment horizontal="left"/>
      <protection/>
    </xf>
    <xf numFmtId="0" fontId="24" fillId="0" borderId="0" xfId="219" applyFont="1" applyBorder="1" applyAlignment="1">
      <alignment horizontal="left" vertical="center"/>
      <protection/>
    </xf>
    <xf numFmtId="49" fontId="24" fillId="0" borderId="0" xfId="219" applyNumberFormat="1" applyFont="1" applyBorder="1" applyAlignment="1">
      <alignment/>
      <protection/>
    </xf>
    <xf numFmtId="49" fontId="24" fillId="0" borderId="0" xfId="219" applyNumberFormat="1" applyFont="1" applyBorder="1" applyAlignment="1">
      <alignment horizontal="left"/>
      <protection/>
    </xf>
    <xf numFmtId="49" fontId="24" fillId="0" borderId="0" xfId="491" applyNumberFormat="1" applyFont="1" applyBorder="1" applyAlignment="1">
      <alignment/>
      <protection/>
    </xf>
    <xf numFmtId="0" fontId="14" fillId="0" borderId="0" xfId="219" applyFont="1" applyBorder="1" applyAlignment="1">
      <alignment horizontal="left" vertical="center"/>
      <protection/>
    </xf>
    <xf numFmtId="0" fontId="14" fillId="56" borderId="0" xfId="219" applyFont="1" applyFill="1" applyBorder="1" applyAlignment="1">
      <alignment horizontal="left" vertical="center"/>
      <protection/>
    </xf>
    <xf numFmtId="49" fontId="7" fillId="0" borderId="19" xfId="190" applyNumberFormat="1" applyFont="1" applyBorder="1" applyAlignment="1">
      <alignment horizontal="center" vertical="center"/>
      <protection/>
    </xf>
    <xf numFmtId="0" fontId="7" fillId="0" borderId="19" xfId="190" applyFont="1" applyBorder="1" applyAlignment="1">
      <alignment horizontal="center" vertical="center"/>
      <protection/>
    </xf>
    <xf numFmtId="49" fontId="8" fillId="0" borderId="0" xfId="190" applyNumberFormat="1" applyFont="1" applyAlignment="1">
      <alignment horizontal="left" vertical="center"/>
      <protection/>
    </xf>
    <xf numFmtId="49" fontId="4" fillId="0" borderId="0" xfId="190" applyNumberFormat="1" applyFont="1" applyAlignment="1">
      <alignment horizontal="center" vertical="center"/>
      <protection/>
    </xf>
    <xf numFmtId="0" fontId="7" fillId="0" borderId="18" xfId="190" applyFont="1" applyFill="1" applyBorder="1" applyAlignment="1">
      <alignment horizontal="right" vertical="center"/>
      <protection/>
    </xf>
    <xf numFmtId="0" fontId="38" fillId="0" borderId="0" xfId="1360" applyFont="1" applyAlignment="1">
      <alignment vertical="center"/>
      <protection/>
    </xf>
    <xf numFmtId="0" fontId="38" fillId="0" borderId="0" xfId="1360" applyFont="1" applyAlignment="1">
      <alignment horizontal="center" vertical="center"/>
      <protection/>
    </xf>
    <xf numFmtId="0" fontId="38" fillId="0" borderId="8" xfId="190" applyFont="1" applyFill="1" applyBorder="1" applyAlignment="1" applyProtection="1">
      <alignment horizontal="center" vertical="center"/>
      <protection hidden="1"/>
    </xf>
    <xf numFmtId="0" fontId="38" fillId="55" borderId="8" xfId="1360" applyFont="1" applyFill="1" applyBorder="1" applyAlignment="1">
      <alignment vertical="center"/>
      <protection/>
    </xf>
    <xf numFmtId="0" fontId="40" fillId="55" borderId="8" xfId="1360" applyFont="1" applyFill="1" applyBorder="1" applyAlignment="1">
      <alignment horizontal="center" vertical="center"/>
      <protection/>
    </xf>
    <xf numFmtId="0" fontId="41" fillId="55" borderId="8" xfId="1360" applyFont="1" applyFill="1" applyBorder="1" applyAlignment="1">
      <alignment horizontal="center" vertical="center"/>
      <protection/>
    </xf>
    <xf numFmtId="0" fontId="38" fillId="55" borderId="8" xfId="1360" applyFont="1" applyFill="1" applyBorder="1" applyAlignment="1">
      <alignment horizontal="center" vertical="center"/>
      <protection/>
    </xf>
    <xf numFmtId="0" fontId="41" fillId="55" borderId="8" xfId="1360" applyFont="1" applyFill="1" applyBorder="1" applyAlignment="1">
      <alignment vertical="center"/>
      <protection/>
    </xf>
    <xf numFmtId="0" fontId="38" fillId="0" borderId="0" xfId="1360" applyFont="1" applyAlignment="1">
      <alignment horizontal="right" vertical="center"/>
      <protection/>
    </xf>
    <xf numFmtId="0" fontId="39" fillId="0" borderId="0" xfId="1360" applyFont="1" applyBorder="1" applyAlignment="1">
      <alignment horizontal="left" vertical="center"/>
      <protection/>
    </xf>
    <xf numFmtId="0" fontId="39" fillId="0" borderId="0" xfId="1360" applyFont="1" applyBorder="1" applyAlignment="1">
      <alignment horizontal="center" vertical="center"/>
      <protection/>
    </xf>
    <xf numFmtId="0" fontId="38" fillId="0" borderId="0" xfId="1360" applyFont="1" applyBorder="1" applyAlignment="1">
      <alignment vertical="center"/>
      <protection/>
    </xf>
    <xf numFmtId="0" fontId="38" fillId="0" borderId="8" xfId="1360" applyFont="1" applyBorder="1" applyAlignment="1">
      <alignment vertical="center"/>
      <protection/>
    </xf>
    <xf numFmtId="0" fontId="38" fillId="0" borderId="8" xfId="1360" applyFont="1" applyBorder="1" applyAlignment="1">
      <alignment horizontal="center" vertical="center"/>
      <protection/>
    </xf>
    <xf numFmtId="0" fontId="39" fillId="0" borderId="28" xfId="1360" applyFont="1" applyBorder="1" applyAlignment="1">
      <alignment vertical="center"/>
      <protection/>
    </xf>
    <xf numFmtId="0" fontId="39" fillId="0" borderId="7" xfId="1360" applyFont="1" applyBorder="1" applyAlignment="1">
      <alignment vertical="center"/>
      <protection/>
    </xf>
    <xf numFmtId="0" fontId="39" fillId="0" borderId="29" xfId="1360" applyFont="1" applyBorder="1" applyAlignment="1">
      <alignment vertical="center"/>
      <protection/>
    </xf>
    <xf numFmtId="0" fontId="38" fillId="0" borderId="7" xfId="1360" applyFont="1" applyBorder="1" applyAlignment="1">
      <alignment vertical="center"/>
      <protection/>
    </xf>
    <xf numFmtId="0" fontId="40" fillId="0" borderId="8" xfId="1360" applyFont="1" applyBorder="1" applyAlignment="1">
      <alignment horizontal="right" vertical="center"/>
      <protection/>
    </xf>
    <xf numFmtId="0" fontId="40" fillId="0" borderId="8" xfId="1360" applyFont="1" applyBorder="1" applyAlignment="1">
      <alignment vertical="center"/>
      <protection/>
    </xf>
    <xf numFmtId="0" fontId="40" fillId="0" borderId="8" xfId="1360" applyFont="1" applyBorder="1" applyAlignment="1">
      <alignment horizontal="center" vertical="center"/>
      <protection/>
    </xf>
    <xf numFmtId="0" fontId="40" fillId="0" borderId="8" xfId="1360" applyFont="1" applyBorder="1" applyAlignment="1">
      <alignment vertical="center" wrapText="1"/>
      <protection/>
    </xf>
    <xf numFmtId="0" fontId="10" fillId="0" borderId="28" xfId="190" applyFont="1" applyFill="1" applyBorder="1" applyAlignment="1">
      <alignment horizontal="left" vertical="center"/>
      <protection/>
    </xf>
    <xf numFmtId="0" fontId="27" fillId="0" borderId="8" xfId="190" applyFont="1" applyFill="1" applyBorder="1" applyAlignment="1">
      <alignment horizontal="left" vertical="center"/>
      <protection/>
    </xf>
    <xf numFmtId="0" fontId="9" fillId="0" borderId="28" xfId="190" applyFont="1" applyFill="1" applyBorder="1" applyAlignment="1">
      <alignment horizontal="left" vertical="center"/>
      <protection/>
    </xf>
    <xf numFmtId="203" fontId="42" fillId="0" borderId="0" xfId="491" applyNumberFormat="1" applyFont="1" applyFill="1" applyBorder="1" applyAlignment="1">
      <alignment horizontal="center" vertical="center"/>
      <protection/>
    </xf>
    <xf numFmtId="0" fontId="43" fillId="0" borderId="0" xfId="491" applyFont="1" applyAlignment="1">
      <alignment vertical="center"/>
      <protection/>
    </xf>
    <xf numFmtId="0" fontId="43" fillId="0" borderId="0" xfId="491" applyFont="1" applyAlignment="1">
      <alignment horizontal="center" vertical="center"/>
      <protection/>
    </xf>
    <xf numFmtId="0" fontId="6" fillId="0" borderId="0" xfId="491" applyFont="1" applyAlignment="1">
      <alignment vertical="center"/>
      <protection/>
    </xf>
    <xf numFmtId="0" fontId="44" fillId="0" borderId="0" xfId="190" applyFont="1" applyAlignment="1">
      <alignment horizontal="left" vertical="center"/>
      <protection/>
    </xf>
    <xf numFmtId="0" fontId="5" fillId="0" borderId="0" xfId="491" applyFont="1" applyAlignment="1">
      <alignment vertical="center"/>
      <protection/>
    </xf>
    <xf numFmtId="0" fontId="5" fillId="0" borderId="0" xfId="491" applyFont="1" applyAlignment="1">
      <alignment horizontal="center" vertical="center"/>
      <protection/>
    </xf>
    <xf numFmtId="0" fontId="2" fillId="0" borderId="0" xfId="491" applyFont="1" applyAlignment="1">
      <alignment vertical="center"/>
      <protection/>
    </xf>
    <xf numFmtId="0" fontId="5" fillId="0" borderId="0" xfId="491" applyFont="1" applyBorder="1" applyAlignment="1">
      <alignment vertical="center"/>
      <protection/>
    </xf>
    <xf numFmtId="0" fontId="4" fillId="0" borderId="0" xfId="491" applyFont="1" applyAlignment="1">
      <alignment horizontal="center" vertical="center"/>
      <protection/>
    </xf>
    <xf numFmtId="21" fontId="45" fillId="0" borderId="0" xfId="491" applyNumberFormat="1" applyFont="1" applyAlignment="1">
      <alignment vertical="center"/>
      <protection/>
    </xf>
    <xf numFmtId="0" fontId="2" fillId="0" borderId="50" xfId="190" applyFont="1" applyBorder="1" applyAlignment="1">
      <alignment horizontal="right" vertical="center"/>
      <protection/>
    </xf>
    <xf numFmtId="0" fontId="2" fillId="0" borderId="36" xfId="190" applyFont="1" applyBorder="1" applyAlignment="1">
      <alignment horizontal="left" vertical="center"/>
      <protection/>
    </xf>
    <xf numFmtId="0" fontId="2" fillId="0" borderId="34" xfId="190" applyFont="1" applyBorder="1" applyAlignment="1">
      <alignment horizontal="left" vertical="center"/>
      <protection/>
    </xf>
    <xf numFmtId="0" fontId="2" fillId="0" borderId="33" xfId="491" applyFont="1" applyBorder="1" applyAlignment="1">
      <alignment horizontal="center" vertical="center" wrapText="1"/>
      <protection/>
    </xf>
    <xf numFmtId="0" fontId="11" fillId="0" borderId="51" xfId="190" applyFont="1" applyBorder="1" applyAlignment="1">
      <alignment horizontal="right" vertical="center"/>
      <protection/>
    </xf>
    <xf numFmtId="0" fontId="11" fillId="0" borderId="23" xfId="190" applyFont="1" applyBorder="1" applyAlignment="1">
      <alignment horizontal="left" vertical="center"/>
      <protection/>
    </xf>
    <xf numFmtId="0" fontId="11" fillId="0" borderId="52" xfId="190" applyFont="1" applyBorder="1" applyAlignment="1">
      <alignment horizontal="left" vertical="center"/>
      <protection/>
    </xf>
    <xf numFmtId="0" fontId="7" fillId="0" borderId="21" xfId="491" applyFont="1" applyBorder="1" applyAlignment="1">
      <alignment horizontal="center" vertical="center"/>
      <protection/>
    </xf>
    <xf numFmtId="0" fontId="5" fillId="0" borderId="50" xfId="491" applyFont="1" applyBorder="1" applyAlignment="1">
      <alignment horizontal="center" vertical="center"/>
      <protection/>
    </xf>
    <xf numFmtId="0" fontId="4" fillId="0" borderId="50" xfId="491" applyFont="1" applyBorder="1" applyAlignment="1">
      <alignment horizontal="right" vertical="center"/>
      <protection/>
    </xf>
    <xf numFmtId="0" fontId="2" fillId="0" borderId="53" xfId="491" applyFont="1" applyBorder="1" applyAlignment="1">
      <alignment vertical="center"/>
      <protection/>
    </xf>
    <xf numFmtId="0" fontId="2" fillId="0" borderId="53" xfId="491" applyFont="1" applyBorder="1" applyAlignment="1">
      <alignment horizontal="center" vertical="center"/>
      <protection/>
    </xf>
    <xf numFmtId="49" fontId="10" fillId="0" borderId="54" xfId="1359" applyNumberFormat="1" applyFont="1" applyBorder="1" applyAlignment="1">
      <alignment horizontal="center" vertical="center"/>
      <protection/>
    </xf>
    <xf numFmtId="2" fontId="47" fillId="0" borderId="55" xfId="190" applyNumberFormat="1" applyFont="1" applyBorder="1" applyAlignment="1">
      <alignment horizontal="center"/>
      <protection/>
    </xf>
    <xf numFmtId="2" fontId="47" fillId="0" borderId="39" xfId="190" applyNumberFormat="1" applyFont="1" applyBorder="1" applyAlignment="1">
      <alignment horizontal="center"/>
      <protection/>
    </xf>
    <xf numFmtId="191" fontId="4" fillId="55" borderId="42" xfId="190" applyNumberFormat="1" applyFont="1" applyFill="1" applyBorder="1" applyAlignment="1">
      <alignment horizontal="center" vertical="center"/>
      <protection/>
    </xf>
    <xf numFmtId="1" fontId="2" fillId="0" borderId="56" xfId="491" applyNumberFormat="1" applyFont="1" applyBorder="1" applyAlignment="1">
      <alignment horizontal="center" vertical="center"/>
      <protection/>
    </xf>
    <xf numFmtId="0" fontId="5" fillId="0" borderId="56" xfId="491" applyFont="1" applyBorder="1" applyAlignment="1">
      <alignment vertical="center"/>
      <protection/>
    </xf>
    <xf numFmtId="0" fontId="5" fillId="0" borderId="51" xfId="491" applyFont="1" applyBorder="1" applyAlignment="1">
      <alignment horizontal="center" vertical="center"/>
      <protection/>
    </xf>
    <xf numFmtId="180" fontId="10" fillId="0" borderId="51" xfId="491" applyNumberFormat="1" applyFont="1" applyBorder="1" applyAlignment="1">
      <alignment horizontal="right" vertical="center"/>
      <protection/>
    </xf>
    <xf numFmtId="0" fontId="11" fillId="0" borderId="57" xfId="491" applyFont="1" applyBorder="1" applyAlignment="1">
      <alignment vertical="center"/>
      <protection/>
    </xf>
    <xf numFmtId="0" fontId="11" fillId="0" borderId="57" xfId="491" applyFont="1" applyBorder="1" applyAlignment="1">
      <alignment horizontal="center" vertical="center"/>
      <protection/>
    </xf>
    <xf numFmtId="49" fontId="10" fillId="0" borderId="58" xfId="1359" applyNumberFormat="1" applyFont="1" applyBorder="1" applyAlignment="1">
      <alignment horizontal="center" vertical="center"/>
      <protection/>
    </xf>
    <xf numFmtId="0" fontId="48" fillId="0" borderId="21" xfId="190" applyFont="1" applyBorder="1" applyAlignment="1">
      <alignment horizontal="center"/>
      <protection/>
    </xf>
    <xf numFmtId="0" fontId="48" fillId="0" borderId="22" xfId="190" applyFont="1" applyBorder="1" applyAlignment="1">
      <alignment horizontal="center"/>
      <protection/>
    </xf>
    <xf numFmtId="0" fontId="48" fillId="0" borderId="24" xfId="190" applyFont="1" applyBorder="1" applyAlignment="1">
      <alignment horizontal="center"/>
      <protection/>
    </xf>
    <xf numFmtId="1" fontId="49" fillId="0" borderId="59" xfId="491" applyNumberFormat="1" applyFont="1" applyBorder="1" applyAlignment="1">
      <alignment horizontal="center" vertical="center"/>
      <protection/>
    </xf>
    <xf numFmtId="0" fontId="5" fillId="0" borderId="59" xfId="491" applyFont="1" applyBorder="1" applyAlignment="1">
      <alignment vertical="center"/>
      <protection/>
    </xf>
    <xf numFmtId="0" fontId="2" fillId="0" borderId="51" xfId="491" applyFont="1" applyBorder="1" applyAlignment="1">
      <alignment horizontal="center" vertical="center"/>
      <protection/>
    </xf>
    <xf numFmtId="21" fontId="42" fillId="0" borderId="0" xfId="491" applyNumberFormat="1" applyFont="1" applyAlignment="1">
      <alignment vertical="center"/>
      <protection/>
    </xf>
    <xf numFmtId="49" fontId="5" fillId="0" borderId="54" xfId="1359" applyNumberFormat="1" applyFont="1" applyBorder="1" applyAlignment="1">
      <alignment horizontal="center" vertical="center"/>
      <protection/>
    </xf>
    <xf numFmtId="2" fontId="47" fillId="0" borderId="41" xfId="190" applyNumberFormat="1" applyFont="1" applyBorder="1" applyAlignment="1">
      <alignment horizontal="center"/>
      <protection/>
    </xf>
    <xf numFmtId="49" fontId="5" fillId="0" borderId="58" xfId="1359" applyNumberFormat="1" applyFont="1" applyBorder="1" applyAlignment="1">
      <alignment horizontal="center" vertical="center"/>
      <protection/>
    </xf>
    <xf numFmtId="0" fontId="2" fillId="0" borderId="22" xfId="190" applyFont="1" applyFill="1" applyBorder="1" applyAlignment="1">
      <alignment horizontal="center"/>
      <protection/>
    </xf>
    <xf numFmtId="0" fontId="2" fillId="0" borderId="23" xfId="190" applyFont="1" applyFill="1" applyBorder="1" applyAlignment="1">
      <alignment horizontal="center"/>
      <protection/>
    </xf>
    <xf numFmtId="0" fontId="2" fillId="0" borderId="24" xfId="190" applyFont="1" applyFill="1" applyBorder="1" applyAlignment="1">
      <alignment horizontal="center"/>
      <protection/>
    </xf>
    <xf numFmtId="0" fontId="5" fillId="0" borderId="33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91" fontId="2" fillId="0" borderId="37" xfId="219" applyNumberFormat="1" applyFont="1" applyFill="1" applyBorder="1" applyAlignment="1">
      <alignment horizontal="center" vertical="center"/>
      <protection/>
    </xf>
    <xf numFmtId="191" fontId="2" fillId="0" borderId="48" xfId="219" applyNumberFormat="1" applyFont="1" applyFill="1" applyBorder="1" applyAlignment="1">
      <alignment horizontal="center" vertical="center"/>
      <protection/>
    </xf>
    <xf numFmtId="191" fontId="2" fillId="0" borderId="22" xfId="219" applyNumberFormat="1" applyFont="1" applyFill="1" applyBorder="1" applyAlignment="1">
      <alignment horizontal="center" vertical="center"/>
      <protection/>
    </xf>
    <xf numFmtId="0" fontId="5" fillId="0" borderId="3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3" xfId="190" applyFont="1" applyFill="1" applyBorder="1" applyAlignment="1">
      <alignment horizontal="center" vertical="center"/>
      <protection/>
    </xf>
    <xf numFmtId="0" fontId="5" fillId="0" borderId="60" xfId="190" applyFont="1" applyFill="1" applyBorder="1" applyAlignment="1">
      <alignment horizontal="center" vertical="center"/>
      <protection/>
    </xf>
    <xf numFmtId="0" fontId="5" fillId="0" borderId="21" xfId="190" applyFont="1" applyFill="1" applyBorder="1" applyAlignment="1">
      <alignment horizontal="center" vertical="center"/>
      <protection/>
    </xf>
    <xf numFmtId="0" fontId="6" fillId="0" borderId="37" xfId="190" applyFont="1" applyFill="1" applyBorder="1" applyAlignment="1">
      <alignment horizontal="center" vertical="center"/>
      <protection/>
    </xf>
    <xf numFmtId="0" fontId="6" fillId="0" borderId="48" xfId="190" applyFont="1" applyFill="1" applyBorder="1" applyAlignment="1">
      <alignment horizontal="center" vertical="center"/>
      <protection/>
    </xf>
    <xf numFmtId="0" fontId="6" fillId="0" borderId="22" xfId="190" applyFont="1" applyFill="1" applyBorder="1" applyAlignment="1">
      <alignment horizontal="center" vertical="center"/>
      <protection/>
    </xf>
    <xf numFmtId="0" fontId="5" fillId="0" borderId="37" xfId="190" applyFont="1" applyFill="1" applyBorder="1" applyAlignment="1">
      <alignment horizontal="center" vertical="center"/>
      <protection/>
    </xf>
    <xf numFmtId="0" fontId="5" fillId="0" borderId="48" xfId="190" applyFont="1" applyFill="1" applyBorder="1" applyAlignment="1">
      <alignment horizontal="center" vertical="center"/>
      <protection/>
    </xf>
    <xf numFmtId="0" fontId="5" fillId="0" borderId="22" xfId="190" applyFont="1" applyFill="1" applyBorder="1" applyAlignment="1">
      <alignment horizontal="center" vertical="center"/>
      <protection/>
    </xf>
    <xf numFmtId="2" fontId="10" fillId="0" borderId="32" xfId="190" applyNumberFormat="1" applyFont="1" applyFill="1" applyBorder="1" applyAlignment="1">
      <alignment horizontal="center" vertical="center"/>
      <protection/>
    </xf>
    <xf numFmtId="2" fontId="10" fillId="0" borderId="6" xfId="190" applyNumberFormat="1" applyFont="1" applyFill="1" applyBorder="1" applyAlignment="1">
      <alignment horizontal="center" vertical="center"/>
      <protection/>
    </xf>
    <xf numFmtId="2" fontId="10" fillId="0" borderId="61" xfId="190" applyNumberFormat="1" applyFont="1" applyFill="1" applyBorder="1" applyAlignment="1">
      <alignment horizontal="center" vertical="center"/>
      <protection/>
    </xf>
    <xf numFmtId="2" fontId="10" fillId="0" borderId="32" xfId="0" applyNumberFormat="1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/>
    </xf>
    <xf numFmtId="2" fontId="10" fillId="0" borderId="61" xfId="0" applyNumberFormat="1" applyFont="1" applyFill="1" applyBorder="1" applyAlignment="1">
      <alignment horizontal="center" vertical="center"/>
    </xf>
    <xf numFmtId="2" fontId="10" fillId="0" borderId="32" xfId="247" applyNumberFormat="1" applyFont="1" applyBorder="1" applyAlignment="1">
      <alignment horizontal="center" vertical="center"/>
      <protection/>
    </xf>
    <xf numFmtId="2" fontId="10" fillId="0" borderId="6" xfId="247" applyNumberFormat="1" applyFont="1" applyBorder="1" applyAlignment="1">
      <alignment horizontal="center" vertical="center"/>
      <protection/>
    </xf>
    <xf numFmtId="2" fontId="10" fillId="0" borderId="61" xfId="247" applyNumberFormat="1" applyFont="1" applyBorder="1" applyAlignment="1">
      <alignment horizontal="center" vertical="center"/>
      <protection/>
    </xf>
    <xf numFmtId="2" fontId="10" fillId="0" borderId="32" xfId="190" applyNumberFormat="1" applyFont="1" applyBorder="1" applyAlignment="1">
      <alignment horizontal="center" vertical="center"/>
      <protection/>
    </xf>
    <xf numFmtId="2" fontId="10" fillId="0" borderId="6" xfId="190" applyNumberFormat="1" applyFont="1" applyBorder="1" applyAlignment="1">
      <alignment horizontal="center" vertical="center"/>
      <protection/>
    </xf>
    <xf numFmtId="2" fontId="10" fillId="0" borderId="61" xfId="190" applyNumberFormat="1" applyFont="1" applyBorder="1" applyAlignment="1">
      <alignment horizontal="center" vertical="center"/>
      <protection/>
    </xf>
    <xf numFmtId="2" fontId="10" fillId="0" borderId="32" xfId="190" applyNumberFormat="1" applyFont="1" applyFill="1" applyBorder="1" applyAlignment="1">
      <alignment horizontal="center" vertical="center"/>
      <protection/>
    </xf>
    <xf numFmtId="2" fontId="10" fillId="0" borderId="6" xfId="190" applyNumberFormat="1" applyFont="1" applyFill="1" applyBorder="1" applyAlignment="1">
      <alignment horizontal="center" vertical="center"/>
      <protection/>
    </xf>
    <xf numFmtId="2" fontId="10" fillId="0" borderId="61" xfId="190" applyNumberFormat="1" applyFont="1" applyFill="1" applyBorder="1" applyAlignment="1">
      <alignment horizontal="center" vertical="center"/>
      <protection/>
    </xf>
    <xf numFmtId="0" fontId="2" fillId="0" borderId="32" xfId="1358" applyFont="1" applyBorder="1" applyAlignment="1">
      <alignment horizontal="center" vertical="center"/>
      <protection/>
    </xf>
    <xf numFmtId="0" fontId="2" fillId="0" borderId="6" xfId="1358" applyFont="1" applyBorder="1" applyAlignment="1">
      <alignment horizontal="center" vertical="center"/>
      <protection/>
    </xf>
    <xf numFmtId="0" fontId="2" fillId="0" borderId="61" xfId="1358" applyFont="1" applyBorder="1" applyAlignment="1">
      <alignment horizontal="center" vertical="center"/>
      <protection/>
    </xf>
    <xf numFmtId="0" fontId="46" fillId="0" borderId="56" xfId="190" applyFont="1" applyBorder="1" applyAlignment="1">
      <alignment horizontal="center" vertical="center"/>
      <protection/>
    </xf>
    <xf numFmtId="0" fontId="46" fillId="0" borderId="59" xfId="190" applyFont="1" applyBorder="1" applyAlignment="1">
      <alignment horizontal="center" vertical="center"/>
      <protection/>
    </xf>
    <xf numFmtId="0" fontId="2" fillId="0" borderId="62" xfId="491" applyFont="1" applyBorder="1" applyAlignment="1">
      <alignment vertical="center"/>
      <protection/>
    </xf>
    <xf numFmtId="0" fontId="15" fillId="0" borderId="63" xfId="190" applyFont="1" applyBorder="1" applyAlignment="1">
      <alignment vertical="center"/>
      <protection/>
    </xf>
    <xf numFmtId="0" fontId="2" fillId="0" borderId="37" xfId="491" applyFont="1" applyBorder="1" applyAlignment="1">
      <alignment horizontal="center" vertical="center"/>
      <protection/>
    </xf>
    <xf numFmtId="0" fontId="2" fillId="0" borderId="22" xfId="491" applyFont="1" applyBorder="1" applyAlignment="1">
      <alignment horizontal="center" vertical="center"/>
      <protection/>
    </xf>
    <xf numFmtId="0" fontId="2" fillId="0" borderId="37" xfId="491" applyFont="1" applyBorder="1" applyAlignment="1">
      <alignment horizontal="center" vertical="center" wrapText="1"/>
      <protection/>
    </xf>
    <xf numFmtId="0" fontId="2" fillId="0" borderId="22" xfId="491" applyFont="1" applyBorder="1" applyAlignment="1">
      <alignment horizontal="center" vertical="center" wrapText="1"/>
      <protection/>
    </xf>
    <xf numFmtId="0" fontId="2" fillId="0" borderId="38" xfId="491" applyFont="1" applyBorder="1" applyAlignment="1">
      <alignment horizontal="center" vertical="center" wrapText="1"/>
      <protection/>
    </xf>
    <xf numFmtId="0" fontId="2" fillId="0" borderId="24" xfId="491" applyFont="1" applyBorder="1" applyAlignment="1">
      <alignment horizontal="center" vertical="center" wrapText="1"/>
      <protection/>
    </xf>
    <xf numFmtId="0" fontId="2" fillId="0" borderId="56" xfId="491" applyFont="1" applyBorder="1" applyAlignment="1">
      <alignment horizontal="center" vertical="center"/>
      <protection/>
    </xf>
    <xf numFmtId="0" fontId="2" fillId="0" borderId="59" xfId="491" applyFont="1" applyBorder="1" applyAlignment="1">
      <alignment horizontal="center" vertical="center"/>
      <protection/>
    </xf>
    <xf numFmtId="0" fontId="2" fillId="0" borderId="56" xfId="491" applyFont="1" applyBorder="1" applyAlignment="1">
      <alignment horizontal="center" vertical="center"/>
      <protection/>
    </xf>
    <xf numFmtId="0" fontId="2" fillId="0" borderId="59" xfId="491" applyFont="1" applyBorder="1" applyAlignment="1">
      <alignment horizontal="center" vertical="center"/>
      <protection/>
    </xf>
    <xf numFmtId="0" fontId="4" fillId="0" borderId="56" xfId="190" applyFont="1" applyBorder="1" applyAlignment="1">
      <alignment horizontal="center" vertical="center"/>
      <protection/>
    </xf>
    <xf numFmtId="0" fontId="4" fillId="0" borderId="59" xfId="190" applyFont="1" applyBorder="1" applyAlignment="1">
      <alignment horizontal="center" vertical="center"/>
      <protection/>
    </xf>
    <xf numFmtId="0" fontId="2" fillId="0" borderId="56" xfId="190" applyFont="1" applyBorder="1" applyAlignment="1">
      <alignment horizontal="center" vertical="center"/>
      <protection/>
    </xf>
    <xf numFmtId="0" fontId="2" fillId="0" borderId="59" xfId="190" applyFont="1" applyBorder="1" applyAlignment="1">
      <alignment horizontal="center" vertical="center"/>
      <protection/>
    </xf>
    <xf numFmtId="0" fontId="2" fillId="0" borderId="33" xfId="491" applyFont="1" applyBorder="1" applyAlignment="1">
      <alignment horizontal="center" vertical="center" wrapText="1"/>
      <protection/>
    </xf>
    <xf numFmtId="0" fontId="2" fillId="0" borderId="21" xfId="491" applyFont="1" applyBorder="1" applyAlignment="1">
      <alignment horizontal="center" vertical="center"/>
      <protection/>
    </xf>
    <xf numFmtId="0" fontId="2" fillId="0" borderId="56" xfId="491" applyFont="1" applyBorder="1" applyAlignment="1">
      <alignment horizontal="center" vertical="center" wrapText="1"/>
      <protection/>
    </xf>
    <xf numFmtId="0" fontId="2" fillId="0" borderId="59" xfId="491" applyFont="1" applyBorder="1" applyAlignment="1">
      <alignment horizontal="center" vertical="center" wrapText="1"/>
      <protection/>
    </xf>
    <xf numFmtId="0" fontId="46" fillId="0" borderId="56" xfId="491" applyFont="1" applyBorder="1" applyAlignment="1">
      <alignment horizontal="center" vertical="center"/>
      <protection/>
    </xf>
    <xf numFmtId="0" fontId="46" fillId="0" borderId="59" xfId="491" applyFont="1" applyBorder="1" applyAlignment="1">
      <alignment horizontal="center" vertical="center"/>
      <protection/>
    </xf>
    <xf numFmtId="0" fontId="6" fillId="0" borderId="56" xfId="491" applyFont="1" applyBorder="1" applyAlignment="1">
      <alignment horizontal="center" vertical="center"/>
      <protection/>
    </xf>
    <xf numFmtId="0" fontId="6" fillId="0" borderId="59" xfId="491" applyFont="1" applyBorder="1" applyAlignment="1">
      <alignment horizontal="center" vertical="center"/>
      <protection/>
    </xf>
    <xf numFmtId="0" fontId="39" fillId="0" borderId="28" xfId="1360" applyFont="1" applyBorder="1" applyAlignment="1">
      <alignment horizontal="center" vertical="center"/>
      <protection/>
    </xf>
    <xf numFmtId="0" fontId="39" fillId="0" borderId="7" xfId="1360" applyFont="1" applyBorder="1" applyAlignment="1">
      <alignment horizontal="center" vertical="center"/>
      <protection/>
    </xf>
    <xf numFmtId="0" fontId="39" fillId="0" borderId="29" xfId="1360" applyFont="1" applyBorder="1" applyAlignment="1">
      <alignment horizontal="center" vertical="center"/>
      <protection/>
    </xf>
    <xf numFmtId="0" fontId="40" fillId="0" borderId="64" xfId="1360" applyFont="1" applyBorder="1" applyAlignment="1">
      <alignment horizontal="center" vertical="center" wrapText="1"/>
      <protection/>
    </xf>
    <xf numFmtId="0" fontId="40" fillId="0" borderId="48" xfId="1360" applyFont="1" applyBorder="1" applyAlignment="1">
      <alignment horizontal="center" vertical="center" wrapText="1"/>
      <protection/>
    </xf>
    <xf numFmtId="0" fontId="40" fillId="0" borderId="26" xfId="1360" applyFont="1" applyBorder="1" applyAlignment="1">
      <alignment horizontal="center" vertical="center" wrapText="1"/>
      <protection/>
    </xf>
    <xf numFmtId="0" fontId="40" fillId="0" borderId="64" xfId="1360" applyFont="1" applyBorder="1" applyAlignment="1">
      <alignment horizontal="center" vertical="center"/>
      <protection/>
    </xf>
    <xf numFmtId="0" fontId="40" fillId="0" borderId="48" xfId="1360" applyFont="1" applyBorder="1" applyAlignment="1">
      <alignment horizontal="center" vertical="center"/>
      <protection/>
    </xf>
    <xf numFmtId="0" fontId="40" fillId="0" borderId="26" xfId="1360" applyFont="1" applyBorder="1" applyAlignment="1">
      <alignment horizontal="center" vertical="center"/>
      <protection/>
    </xf>
    <xf numFmtId="0" fontId="40" fillId="0" borderId="28" xfId="1360" applyFont="1" applyBorder="1" applyAlignment="1">
      <alignment horizontal="center" vertical="center"/>
      <protection/>
    </xf>
    <xf numFmtId="0" fontId="40" fillId="0" borderId="7" xfId="1360" applyFont="1" applyBorder="1" applyAlignment="1">
      <alignment horizontal="center" vertical="center"/>
      <protection/>
    </xf>
    <xf numFmtId="0" fontId="40" fillId="0" borderId="29" xfId="1360" applyFont="1" applyBorder="1" applyAlignment="1">
      <alignment horizontal="center" vertical="center"/>
      <protection/>
    </xf>
  </cellXfs>
  <cellStyles count="1394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 Currency (0)" xfId="64"/>
    <cellStyle name="Calc Currency (0) 2" xfId="65"/>
    <cellStyle name="Calc Currency (2)" xfId="66"/>
    <cellStyle name="Calc Currency (2) 2" xfId="67"/>
    <cellStyle name="Calc Percent (0)" xfId="68"/>
    <cellStyle name="Calc Percent (1)" xfId="69"/>
    <cellStyle name="Calc Percent (2)" xfId="70"/>
    <cellStyle name="Calc Units (0)" xfId="71"/>
    <cellStyle name="Calc Units (0) 2" xfId="72"/>
    <cellStyle name="Calc Units (1)" xfId="73"/>
    <cellStyle name="Calc Units (1) 2" xfId="74"/>
    <cellStyle name="Calc Units (2)" xfId="75"/>
    <cellStyle name="Calc Units (2) 2" xfId="76"/>
    <cellStyle name="Calculation" xfId="77"/>
    <cellStyle name="Check Cell" xfId="78"/>
    <cellStyle name="Comma [00]" xfId="79"/>
    <cellStyle name="Comma [00] 2" xfId="80"/>
    <cellStyle name="Comma [00] 3" xfId="81"/>
    <cellStyle name="Comma 10" xfId="82"/>
    <cellStyle name="Comma 10 2" xfId="83"/>
    <cellStyle name="Comma 11" xfId="84"/>
    <cellStyle name="Comma 11 2" xfId="85"/>
    <cellStyle name="Comma 12" xfId="86"/>
    <cellStyle name="Comma 12 2" xfId="87"/>
    <cellStyle name="Comma 13" xfId="88"/>
    <cellStyle name="Comma 13 2" xfId="89"/>
    <cellStyle name="Comma 14" xfId="90"/>
    <cellStyle name="Comma 14 2" xfId="91"/>
    <cellStyle name="Comma 15" xfId="92"/>
    <cellStyle name="Comma 15 2" xfId="93"/>
    <cellStyle name="Comma 16" xfId="94"/>
    <cellStyle name="Comma 16 2" xfId="95"/>
    <cellStyle name="Comma 17" xfId="96"/>
    <cellStyle name="Comma 17 2" xfId="97"/>
    <cellStyle name="Comma 18" xfId="98"/>
    <cellStyle name="Comma 18 2" xfId="99"/>
    <cellStyle name="Comma 19" xfId="100"/>
    <cellStyle name="Comma 19 2" xfId="101"/>
    <cellStyle name="Comma 2" xfId="102"/>
    <cellStyle name="Comma 2 2" xfId="103"/>
    <cellStyle name="Comma 2 2 2" xfId="104"/>
    <cellStyle name="Comma 2 3" xfId="105"/>
    <cellStyle name="Comma 2 3 2" xfId="106"/>
    <cellStyle name="Comma 2 4" xfId="107"/>
    <cellStyle name="Comma 2_DALYVIAI" xfId="108"/>
    <cellStyle name="Comma 20" xfId="109"/>
    <cellStyle name="Comma 20 2" xfId="110"/>
    <cellStyle name="Comma 21" xfId="111"/>
    <cellStyle name="Comma 21 2" xfId="112"/>
    <cellStyle name="Comma 22" xfId="113"/>
    <cellStyle name="Comma 22 2" xfId="114"/>
    <cellStyle name="Comma 23" xfId="115"/>
    <cellStyle name="Comma 23 2" xfId="116"/>
    <cellStyle name="Comma 24" xfId="117"/>
    <cellStyle name="Comma 24 2" xfId="118"/>
    <cellStyle name="Comma 25" xfId="119"/>
    <cellStyle name="Comma 25 2" xfId="120"/>
    <cellStyle name="Comma 26" xfId="121"/>
    <cellStyle name="Comma 26 2" xfId="122"/>
    <cellStyle name="Comma 27" xfId="123"/>
    <cellStyle name="Comma 27 2" xfId="124"/>
    <cellStyle name="Comma 28" xfId="125"/>
    <cellStyle name="Comma 28 2" xfId="126"/>
    <cellStyle name="Comma 29" xfId="127"/>
    <cellStyle name="Comma 29 2" xfId="128"/>
    <cellStyle name="Comma 3" xfId="129"/>
    <cellStyle name="Comma 3 2" xfId="130"/>
    <cellStyle name="Comma 30" xfId="131"/>
    <cellStyle name="Comma 30 2" xfId="132"/>
    <cellStyle name="Comma 30 2 2" xfId="133"/>
    <cellStyle name="Comma 30 3" xfId="134"/>
    <cellStyle name="Comma 30 3 2" xfId="135"/>
    <cellStyle name="Comma 30 4" xfId="136"/>
    <cellStyle name="Comma 31" xfId="137"/>
    <cellStyle name="Comma 31 2" xfId="138"/>
    <cellStyle name="Comma 32" xfId="139"/>
    <cellStyle name="Comma 32 2" xfId="140"/>
    <cellStyle name="Comma 33" xfId="141"/>
    <cellStyle name="Comma 33 2" xfId="142"/>
    <cellStyle name="Comma 34" xfId="143"/>
    <cellStyle name="Comma 34 2" xfId="144"/>
    <cellStyle name="Comma 35" xfId="145"/>
    <cellStyle name="Comma 35 2" xfId="146"/>
    <cellStyle name="Comma 4" xfId="147"/>
    <cellStyle name="Comma 4 2" xfId="148"/>
    <cellStyle name="Comma 5" xfId="149"/>
    <cellStyle name="Comma 5 2" xfId="150"/>
    <cellStyle name="Comma 6" xfId="151"/>
    <cellStyle name="Comma 6 2" xfId="152"/>
    <cellStyle name="Comma 7" xfId="153"/>
    <cellStyle name="Comma 7 2" xfId="154"/>
    <cellStyle name="Comma 8" xfId="155"/>
    <cellStyle name="Comma 8 2" xfId="156"/>
    <cellStyle name="Comma 9" xfId="157"/>
    <cellStyle name="Comma 9 2" xfId="158"/>
    <cellStyle name="Currency [00]" xfId="159"/>
    <cellStyle name="Currency [00] 2" xfId="160"/>
    <cellStyle name="Currency [00] 3" xfId="161"/>
    <cellStyle name="Currency 2" xfId="162"/>
    <cellStyle name="Currency 2 2" xfId="163"/>
    <cellStyle name="Date Short" xfId="164"/>
    <cellStyle name="Dziesiętny [0]_PLDT" xfId="165"/>
    <cellStyle name="Dziesiętny_PLDT" xfId="166"/>
    <cellStyle name="Enter Currency (0)" xfId="167"/>
    <cellStyle name="Enter Currency (0) 2" xfId="168"/>
    <cellStyle name="Enter Currency (2)" xfId="169"/>
    <cellStyle name="Enter Currency (2) 2" xfId="170"/>
    <cellStyle name="Enter Units (0)" xfId="171"/>
    <cellStyle name="Enter Units (0) 2" xfId="172"/>
    <cellStyle name="Enter Units (1)" xfId="173"/>
    <cellStyle name="Enter Units (1) 2" xfId="174"/>
    <cellStyle name="Enter Units (2)" xfId="175"/>
    <cellStyle name="Enter Units (2) 2" xfId="176"/>
    <cellStyle name="Excel Built-in Normal" xfId="177"/>
    <cellStyle name="Geras" xfId="178"/>
    <cellStyle name="Grey" xfId="179"/>
    <cellStyle name="Grey 2" xfId="180"/>
    <cellStyle name="Header1" xfId="181"/>
    <cellStyle name="Header1 2" xfId="182"/>
    <cellStyle name="Header2" xfId="183"/>
    <cellStyle name="Header2 2" xfId="184"/>
    <cellStyle name="Hiperłącze" xfId="185"/>
    <cellStyle name="Hiperłącze 2" xfId="186"/>
    <cellStyle name="Input" xfId="187"/>
    <cellStyle name="Input [yellow]" xfId="188"/>
    <cellStyle name="Input [yellow] 2" xfId="189"/>
    <cellStyle name="Įprastas 2" xfId="190"/>
    <cellStyle name="Įprastas 2 2" xfId="191"/>
    <cellStyle name="Įprastas 2 2 3" xfId="192"/>
    <cellStyle name="Įprastas 2 3" xfId="193"/>
    <cellStyle name="Įprastas 3" xfId="194"/>
    <cellStyle name="Įprastas 3 2" xfId="195"/>
    <cellStyle name="Įprastas 4" xfId="196"/>
    <cellStyle name="Įprastas 5" xfId="197"/>
    <cellStyle name="Įprastas 5 2" xfId="198"/>
    <cellStyle name="Įspėjimo tekstas" xfId="199"/>
    <cellStyle name="Išvestis" xfId="200"/>
    <cellStyle name="Įvestis" xfId="201"/>
    <cellStyle name="Comma" xfId="202"/>
    <cellStyle name="Comma [0]" xfId="203"/>
    <cellStyle name="Link Currency (0)" xfId="204"/>
    <cellStyle name="Link Currency (0) 2" xfId="205"/>
    <cellStyle name="Link Currency (2)" xfId="206"/>
    <cellStyle name="Link Currency (2) 2" xfId="207"/>
    <cellStyle name="Link Units (0)" xfId="208"/>
    <cellStyle name="Link Units (0) 2" xfId="209"/>
    <cellStyle name="Link Units (1)" xfId="210"/>
    <cellStyle name="Link Units (1) 2" xfId="211"/>
    <cellStyle name="Link Units (2)" xfId="212"/>
    <cellStyle name="Link Units (2) 2" xfId="213"/>
    <cellStyle name="Linked Cell" xfId="214"/>
    <cellStyle name="Neutral" xfId="215"/>
    <cellStyle name="Neutralus" xfId="216"/>
    <cellStyle name="Normal - Style1" xfId="217"/>
    <cellStyle name="Normal - Style1 2" xfId="218"/>
    <cellStyle name="Normal 10" xfId="219"/>
    <cellStyle name="Normal 10 2" xfId="220"/>
    <cellStyle name="Normal 10 2 2" xfId="221"/>
    <cellStyle name="Normal 10 2 2 2" xfId="222"/>
    <cellStyle name="Normal 10 2 2 2 2" xfId="223"/>
    <cellStyle name="Normal 10 2 2 3" xfId="224"/>
    <cellStyle name="Normal 10 2 2 3 2" xfId="225"/>
    <cellStyle name="Normal 10 2 2 4" xfId="226"/>
    <cellStyle name="Normal 10 2 2 4 2" xfId="227"/>
    <cellStyle name="Normal 10 2 2 5" xfId="228"/>
    <cellStyle name="Normal 10 2 2_4x200 V" xfId="229"/>
    <cellStyle name="Normal 10 2 3" xfId="230"/>
    <cellStyle name="Normal 10 2 3 2" xfId="231"/>
    <cellStyle name="Normal 10 2 4" xfId="232"/>
    <cellStyle name="Normal 10 2 4 2" xfId="233"/>
    <cellStyle name="Normal 10 2 5" xfId="234"/>
    <cellStyle name="Normal 10 2 5 2" xfId="235"/>
    <cellStyle name="Normal 10 2 6" xfId="236"/>
    <cellStyle name="Normal 10 2_4x200 M" xfId="237"/>
    <cellStyle name="Normal 10 3" xfId="238"/>
    <cellStyle name="Normal 10 3 2" xfId="239"/>
    <cellStyle name="Normal 10 3 2 2" xfId="240"/>
    <cellStyle name="Normal 10 3 3" xfId="241"/>
    <cellStyle name="Normal 10 3 3 2" xfId="242"/>
    <cellStyle name="Normal 10 3 4" xfId="243"/>
    <cellStyle name="Normal 10 3 4 2" xfId="244"/>
    <cellStyle name="Normal 10 3 5" xfId="245"/>
    <cellStyle name="Normal 10 3_4x200 M" xfId="246"/>
    <cellStyle name="Normal 10 4" xfId="247"/>
    <cellStyle name="Normal 10 5" xfId="248"/>
    <cellStyle name="Normal 10 5 2" xfId="249"/>
    <cellStyle name="Normal 10 5 2 2" xfId="250"/>
    <cellStyle name="Normal 10 5 3" xfId="251"/>
    <cellStyle name="Normal 10 5 3 2" xfId="252"/>
    <cellStyle name="Normal 10 5 4" xfId="253"/>
    <cellStyle name="Normal 10 5 4 2" xfId="254"/>
    <cellStyle name="Normal 10 5_DALYVIAI" xfId="255"/>
    <cellStyle name="Normal 10 6" xfId="256"/>
    <cellStyle name="Normal 10 7" xfId="257"/>
    <cellStyle name="Normal 10 8" xfId="258"/>
    <cellStyle name="Normal 10_4x200 V" xfId="259"/>
    <cellStyle name="Normal 11" xfId="260"/>
    <cellStyle name="Normal 11 2" xfId="261"/>
    <cellStyle name="Normal 11 2 2" xfId="262"/>
    <cellStyle name="Normal 11 2 2 2" xfId="263"/>
    <cellStyle name="Normal 11 2 3" xfId="264"/>
    <cellStyle name="Normal 11 2 3 2" xfId="265"/>
    <cellStyle name="Normal 11 2 4" xfId="266"/>
    <cellStyle name="Normal 11 2 4 2" xfId="267"/>
    <cellStyle name="Normal 11 2 5" xfId="268"/>
    <cellStyle name="Normal 11 2_4x200 M" xfId="269"/>
    <cellStyle name="Normal 11 3" xfId="270"/>
    <cellStyle name="Normal 11 3 2" xfId="271"/>
    <cellStyle name="Normal 11 3 2 2" xfId="272"/>
    <cellStyle name="Normal 11 3 3" xfId="273"/>
    <cellStyle name="Normal 11 3 3 2" xfId="274"/>
    <cellStyle name="Normal 11 3 4" xfId="275"/>
    <cellStyle name="Normal 11 3 4 2" xfId="276"/>
    <cellStyle name="Normal 11 3 5" xfId="277"/>
    <cellStyle name="Normal 11 3_4x200 M" xfId="278"/>
    <cellStyle name="Normal 11 4" xfId="279"/>
    <cellStyle name="Normal 11 5" xfId="280"/>
    <cellStyle name="Normal 11 5 2" xfId="281"/>
    <cellStyle name="Normal 11 5 2 2" xfId="282"/>
    <cellStyle name="Normal 11 5 3" xfId="283"/>
    <cellStyle name="Normal 11 5 3 2" xfId="284"/>
    <cellStyle name="Normal 11 5 4" xfId="285"/>
    <cellStyle name="Normal 11 5 4 2" xfId="286"/>
    <cellStyle name="Normal 11 5_DALYVIAI" xfId="287"/>
    <cellStyle name="Normal 11 6" xfId="288"/>
    <cellStyle name="Normal 11 7" xfId="289"/>
    <cellStyle name="Normal 11 8" xfId="290"/>
    <cellStyle name="Normal 11_4x200 M" xfId="291"/>
    <cellStyle name="Normal 12" xfId="292"/>
    <cellStyle name="Normal 12 2" xfId="293"/>
    <cellStyle name="Normal 12 2 2" xfId="294"/>
    <cellStyle name="Normal 12 2 2 2" xfId="295"/>
    <cellStyle name="Normal 12 2 3" xfId="296"/>
    <cellStyle name="Normal 12 2 3 2" xfId="297"/>
    <cellStyle name="Normal 12 2 4" xfId="298"/>
    <cellStyle name="Normal 12 2 4 2" xfId="299"/>
    <cellStyle name="Normal 12 2 5" xfId="300"/>
    <cellStyle name="Normal 12 2_4x200 M" xfId="301"/>
    <cellStyle name="Normal 12 3" xfId="302"/>
    <cellStyle name="Normal 12 4" xfId="303"/>
    <cellStyle name="Normal 12 4 2" xfId="304"/>
    <cellStyle name="Normal 12 4 2 2" xfId="305"/>
    <cellStyle name="Normal 12 4 3" xfId="306"/>
    <cellStyle name="Normal 12 4 3 2" xfId="307"/>
    <cellStyle name="Normal 12 4 4" xfId="308"/>
    <cellStyle name="Normal 12 4 4 2" xfId="309"/>
    <cellStyle name="Normal 12 4_DALYVIAI" xfId="310"/>
    <cellStyle name="Normal 12 5" xfId="311"/>
    <cellStyle name="Normal 12 6" xfId="312"/>
    <cellStyle name="Normal 12 7" xfId="313"/>
    <cellStyle name="Normal 12_4x200 M" xfId="314"/>
    <cellStyle name="Normal 13" xfId="315"/>
    <cellStyle name="Normal 13 2" xfId="316"/>
    <cellStyle name="Normal 13 2 2" xfId="317"/>
    <cellStyle name="Normal 13 2 2 2" xfId="318"/>
    <cellStyle name="Normal 13 2 2 3" xfId="319"/>
    <cellStyle name="Normal 13 2 2 4" xfId="320"/>
    <cellStyle name="Normal 13 2 2 5" xfId="321"/>
    <cellStyle name="Normal 13 2 2_4x200 M" xfId="322"/>
    <cellStyle name="Normal 13 2 3" xfId="323"/>
    <cellStyle name="Normal 13 2 4" xfId="324"/>
    <cellStyle name="Normal 13 2 4 2" xfId="325"/>
    <cellStyle name="Normal 13 2 5" xfId="326"/>
    <cellStyle name="Normal 13 2 5 2" xfId="327"/>
    <cellStyle name="Normal 13 2_DALYVIAI" xfId="328"/>
    <cellStyle name="Normal 13 3" xfId="329"/>
    <cellStyle name="Normal 13 3 2" xfId="330"/>
    <cellStyle name="Normal 13 3 2 2" xfId="331"/>
    <cellStyle name="Normal 13 3 3" xfId="332"/>
    <cellStyle name="Normal 13 3 3 2" xfId="333"/>
    <cellStyle name="Normal 13 3 4" xfId="334"/>
    <cellStyle name="Normal 13 3 4 2" xfId="335"/>
    <cellStyle name="Normal 13 3_DALYVIAI" xfId="336"/>
    <cellStyle name="Normal 13 4" xfId="337"/>
    <cellStyle name="Normal 13 5" xfId="338"/>
    <cellStyle name="Normal 13 6" xfId="339"/>
    <cellStyle name="Normal 13_1500 V" xfId="340"/>
    <cellStyle name="Normal 14" xfId="341"/>
    <cellStyle name="Normal 14 2" xfId="342"/>
    <cellStyle name="Normal 14 2 2" xfId="343"/>
    <cellStyle name="Normal 14 2 2 2" xfId="344"/>
    <cellStyle name="Normal 14 2 2 3" xfId="345"/>
    <cellStyle name="Normal 14 2 2 4" xfId="346"/>
    <cellStyle name="Normal 14 2 2 5" xfId="347"/>
    <cellStyle name="Normal 14 2 2_4x200 M" xfId="348"/>
    <cellStyle name="Normal 14 2 3" xfId="349"/>
    <cellStyle name="Normal 14 2 4" xfId="350"/>
    <cellStyle name="Normal 14 2 4 2" xfId="351"/>
    <cellStyle name="Normal 14 2 5" xfId="352"/>
    <cellStyle name="Normal 14 2 5 2" xfId="353"/>
    <cellStyle name="Normal 14 2_DALYVIAI" xfId="354"/>
    <cellStyle name="Normal 14 3" xfId="355"/>
    <cellStyle name="Normal 14 3 2" xfId="356"/>
    <cellStyle name="Normal 14 3 2 2" xfId="357"/>
    <cellStyle name="Normal 14 3 3" xfId="358"/>
    <cellStyle name="Normal 14 3 3 2" xfId="359"/>
    <cellStyle name="Normal 14 3 4" xfId="360"/>
    <cellStyle name="Normal 14 3 4 2" xfId="361"/>
    <cellStyle name="Normal 14 3_DALYVIAI" xfId="362"/>
    <cellStyle name="Normal 14 4" xfId="363"/>
    <cellStyle name="Normal 14 5" xfId="364"/>
    <cellStyle name="Normal 14 6" xfId="365"/>
    <cellStyle name="Normal 14_4x200 M" xfId="366"/>
    <cellStyle name="Normal 15" xfId="367"/>
    <cellStyle name="Normal 15 2" xfId="368"/>
    <cellStyle name="Normal 15 2 2" xfId="369"/>
    <cellStyle name="Normal 15 2 2 2" xfId="370"/>
    <cellStyle name="Normal 15 2 3" xfId="371"/>
    <cellStyle name="Normal 15 2 3 2" xfId="372"/>
    <cellStyle name="Normal 15 2 4" xfId="373"/>
    <cellStyle name="Normal 15 2 4 2" xfId="374"/>
    <cellStyle name="Normal 15 2 5" xfId="375"/>
    <cellStyle name="Normal 15 2_4x200 M" xfId="376"/>
    <cellStyle name="Normal 15 3" xfId="377"/>
    <cellStyle name="Normal 15 4" xfId="378"/>
    <cellStyle name="Normal 15 4 2" xfId="379"/>
    <cellStyle name="Normal 15 4 2 2" xfId="380"/>
    <cellStyle name="Normal 15 4 3" xfId="381"/>
    <cellStyle name="Normal 15 4 3 2" xfId="382"/>
    <cellStyle name="Normal 15 4 4" xfId="383"/>
    <cellStyle name="Normal 15 4 4 2" xfId="384"/>
    <cellStyle name="Normal 15 4_DALYVIAI" xfId="385"/>
    <cellStyle name="Normal 15 5" xfId="386"/>
    <cellStyle name="Normal 15 6" xfId="387"/>
    <cellStyle name="Normal 15 7" xfId="388"/>
    <cellStyle name="Normal 15_4x200 M" xfId="389"/>
    <cellStyle name="Normal 16" xfId="390"/>
    <cellStyle name="Normal 16 2" xfId="391"/>
    <cellStyle name="Normal 16 2 2" xfId="392"/>
    <cellStyle name="Normal 16 2 2 2" xfId="393"/>
    <cellStyle name="Normal 16 2 3" xfId="394"/>
    <cellStyle name="Normal 16 2 3 2" xfId="395"/>
    <cellStyle name="Normal 16 2 4" xfId="396"/>
    <cellStyle name="Normal 16 2 4 2" xfId="397"/>
    <cellStyle name="Normal 16 2 5" xfId="398"/>
    <cellStyle name="Normal 16 2_4x200 M" xfId="399"/>
    <cellStyle name="Normal 16 3" xfId="400"/>
    <cellStyle name="Normal 16 3 2" xfId="401"/>
    <cellStyle name="Normal 16 4" xfId="402"/>
    <cellStyle name="Normal 16_4x200 M" xfId="403"/>
    <cellStyle name="Normal 17" xfId="404"/>
    <cellStyle name="Normal 17 2" xfId="405"/>
    <cellStyle name="Normal 17 2 2" xfId="406"/>
    <cellStyle name="Normal 17 2 2 2" xfId="407"/>
    <cellStyle name="Normal 17 2 3" xfId="408"/>
    <cellStyle name="Normal 17 2 3 2" xfId="409"/>
    <cellStyle name="Normal 17 2 4" xfId="410"/>
    <cellStyle name="Normal 17 2 4 2" xfId="411"/>
    <cellStyle name="Normal 17 2 5" xfId="412"/>
    <cellStyle name="Normal 17 2_4x200 M" xfId="413"/>
    <cellStyle name="Normal 17 3" xfId="414"/>
    <cellStyle name="Normal 17 4" xfId="415"/>
    <cellStyle name="Normal 17 4 2" xfId="416"/>
    <cellStyle name="Normal 17 4 2 2" xfId="417"/>
    <cellStyle name="Normal 17 4 3" xfId="418"/>
    <cellStyle name="Normal 17 4 3 2" xfId="419"/>
    <cellStyle name="Normal 17 4 4" xfId="420"/>
    <cellStyle name="Normal 17 4 4 2" xfId="421"/>
    <cellStyle name="Normal 17 4_DALYVIAI" xfId="422"/>
    <cellStyle name="Normal 17 5" xfId="423"/>
    <cellStyle name="Normal 17 6" xfId="424"/>
    <cellStyle name="Normal 17 7" xfId="425"/>
    <cellStyle name="Normal 17_4x200 M" xfId="426"/>
    <cellStyle name="Normal 18" xfId="427"/>
    <cellStyle name="Normal 18 2" xfId="428"/>
    <cellStyle name="Normal 18 2 2" xfId="429"/>
    <cellStyle name="Normal 18 2 2 2" xfId="430"/>
    <cellStyle name="Normal 18 2 2 3" xfId="431"/>
    <cellStyle name="Normal 18 2 2 4" xfId="432"/>
    <cellStyle name="Normal 18 2 2 5" xfId="433"/>
    <cellStyle name="Normal 18 2 2_4x200 M" xfId="434"/>
    <cellStyle name="Normal 18 2 3" xfId="435"/>
    <cellStyle name="Normal 18 2 4" xfId="436"/>
    <cellStyle name="Normal 18 2 4 2" xfId="437"/>
    <cellStyle name="Normal 18 2 5" xfId="438"/>
    <cellStyle name="Normal 18 2 5 2" xfId="439"/>
    <cellStyle name="Normal 18 2_DALYVIAI" xfId="440"/>
    <cellStyle name="Normal 18 3" xfId="441"/>
    <cellStyle name="Normal 18 3 2" xfId="442"/>
    <cellStyle name="Normal 18 3 2 2" xfId="443"/>
    <cellStyle name="Normal 18 3 3" xfId="444"/>
    <cellStyle name="Normal 18 3 3 2" xfId="445"/>
    <cellStyle name="Normal 18 3 4" xfId="446"/>
    <cellStyle name="Normal 18 3 4 2" xfId="447"/>
    <cellStyle name="Normal 18 3_DALYVIAI" xfId="448"/>
    <cellStyle name="Normal 18 4" xfId="449"/>
    <cellStyle name="Normal 18 5" xfId="450"/>
    <cellStyle name="Normal 18 6" xfId="451"/>
    <cellStyle name="Normal 18_4x200 M" xfId="452"/>
    <cellStyle name="Normal 19" xfId="453"/>
    <cellStyle name="Normal 19 2" xfId="454"/>
    <cellStyle name="Normal 19 2 2" xfId="455"/>
    <cellStyle name="Normal 19 2 2 2" xfId="456"/>
    <cellStyle name="Normal 19 2 2 3" xfId="457"/>
    <cellStyle name="Normal 19 2 2 4" xfId="458"/>
    <cellStyle name="Normal 19 2 2 5" xfId="459"/>
    <cellStyle name="Normal 19 2 2_4x200 M" xfId="460"/>
    <cellStyle name="Normal 19 2 3" xfId="461"/>
    <cellStyle name="Normal 19 2 4" xfId="462"/>
    <cellStyle name="Normal 19 2 4 2" xfId="463"/>
    <cellStyle name="Normal 19 2 5" xfId="464"/>
    <cellStyle name="Normal 19 2 5 2" xfId="465"/>
    <cellStyle name="Normal 19 2_DALYVIAI" xfId="466"/>
    <cellStyle name="Normal 19 3" xfId="467"/>
    <cellStyle name="Normal 19 3 2" xfId="468"/>
    <cellStyle name="Normal 19 3 2 2" xfId="469"/>
    <cellStyle name="Normal 19 3 3" xfId="470"/>
    <cellStyle name="Normal 19 3 3 2" xfId="471"/>
    <cellStyle name="Normal 19 3 4" xfId="472"/>
    <cellStyle name="Normal 19 3 4 2" xfId="473"/>
    <cellStyle name="Normal 19 3_DALYVIAI" xfId="474"/>
    <cellStyle name="Normal 19 4" xfId="475"/>
    <cellStyle name="Normal 19 5" xfId="476"/>
    <cellStyle name="Normal 19 6" xfId="477"/>
    <cellStyle name="Normal 19_4x200 M" xfId="478"/>
    <cellStyle name="Normal 2" xfId="479"/>
    <cellStyle name="Normal 2 10" xfId="480"/>
    <cellStyle name="Normal 2 2" xfId="481"/>
    <cellStyle name="Normal 2 2 10" xfId="482"/>
    <cellStyle name="Normal 2 2 10 2" xfId="483"/>
    <cellStyle name="Normal 2 2 10 2 2" xfId="484"/>
    <cellStyle name="Normal 2 2 10 3" xfId="485"/>
    <cellStyle name="Normal 2 2 10 3 2" xfId="486"/>
    <cellStyle name="Normal 2 2 10 4" xfId="487"/>
    <cellStyle name="Normal 2 2 10 4 2" xfId="488"/>
    <cellStyle name="Normal 2 2 10 5" xfId="489"/>
    <cellStyle name="Normal 2 2 10_4x200 V" xfId="490"/>
    <cellStyle name="Normal 2 2 10_aukstis" xfId="491"/>
    <cellStyle name="Normal 2 2 10_aukstis 2" xfId="492"/>
    <cellStyle name="Normal 2 2 11" xfId="493"/>
    <cellStyle name="Normal 2 2 11 2" xfId="494"/>
    <cellStyle name="Normal 2 2 12" xfId="495"/>
    <cellStyle name="Normal 2 2 12 2" xfId="496"/>
    <cellStyle name="Normal 2 2 13" xfId="497"/>
    <cellStyle name="Normal 2 2 16" xfId="498"/>
    <cellStyle name="Normal 2 2 18" xfId="499"/>
    <cellStyle name="Normal 2 2 2" xfId="500"/>
    <cellStyle name="Normal 2 2 2 2" xfId="501"/>
    <cellStyle name="Normal 2 2 2 2 2" xfId="502"/>
    <cellStyle name="Normal 2 2 2 2 2 2" xfId="503"/>
    <cellStyle name="Normal 2 2 2 2 3" xfId="504"/>
    <cellStyle name="Normal 2 2 2 2 3 2" xfId="505"/>
    <cellStyle name="Normal 2 2 2 2 4" xfId="506"/>
    <cellStyle name="Normal 2 2 2 2 4 2" xfId="507"/>
    <cellStyle name="Normal 2 2 2 2 5" xfId="508"/>
    <cellStyle name="Normal 2 2 2 2 5 2" xfId="509"/>
    <cellStyle name="Normal 2 2 2 2 5 2 2" xfId="510"/>
    <cellStyle name="Normal 2 2 2 2 5 3" xfId="511"/>
    <cellStyle name="Normal 2 2 2 2 5 3 2" xfId="512"/>
    <cellStyle name="Normal 2 2 2 2 5 4" xfId="513"/>
    <cellStyle name="Normal 2 2 2 2 5_4x200 V" xfId="514"/>
    <cellStyle name="Normal 2 2 2 2 6" xfId="515"/>
    <cellStyle name="Normal 2 2 2 2_4x200 V" xfId="516"/>
    <cellStyle name="Normal 2 2 2 3" xfId="517"/>
    <cellStyle name="Normal 2 2 2 3 2" xfId="518"/>
    <cellStyle name="Normal 2 2 2 4" xfId="519"/>
    <cellStyle name="Normal 2 2 2 4 2" xfId="520"/>
    <cellStyle name="Normal 2 2 2 4 2 2" xfId="521"/>
    <cellStyle name="Normal 2 2 2 4 3" xfId="522"/>
    <cellStyle name="Normal 2 2 2 4 3 2" xfId="523"/>
    <cellStyle name="Normal 2 2 2 4 4" xfId="524"/>
    <cellStyle name="Normal 2 2 2 4 4 2" xfId="525"/>
    <cellStyle name="Normal 2 2 2 4 5" xfId="526"/>
    <cellStyle name="Normal 2 2 2 4_4x200 M" xfId="527"/>
    <cellStyle name="Normal 2 2 2 5" xfId="528"/>
    <cellStyle name="Normal 2 2 2 5 2" xfId="529"/>
    <cellStyle name="Normal 2 2 2 6" xfId="530"/>
    <cellStyle name="Normal 2 2 2 6 2" xfId="531"/>
    <cellStyle name="Normal 2 2 2 7" xfId="532"/>
    <cellStyle name="Normal 2 2 2_4x200 V" xfId="533"/>
    <cellStyle name="Normal 2 2 22" xfId="534"/>
    <cellStyle name="Normal 2 2 3" xfId="535"/>
    <cellStyle name="Normal 2 2 3 10" xfId="536"/>
    <cellStyle name="Normal 2 2 3 10 2" xfId="537"/>
    <cellStyle name="Normal 2 2 3 11" xfId="538"/>
    <cellStyle name="Normal 2 2 3 2" xfId="539"/>
    <cellStyle name="Normal 2 2 3 2 10" xfId="540"/>
    <cellStyle name="Normal 2 2 3 2 2" xfId="541"/>
    <cellStyle name="Normal 2 2 3 2 2 10" xfId="542"/>
    <cellStyle name="Normal 2 2 3 2 2 2" xfId="543"/>
    <cellStyle name="Normal 2 2 3 2 2 2 2" xfId="544"/>
    <cellStyle name="Normal 2 2 3 2 2 2 2 2" xfId="545"/>
    <cellStyle name="Normal 2 2 3 2 2 2 3" xfId="546"/>
    <cellStyle name="Normal 2 2 3 2 2 2 3 2" xfId="547"/>
    <cellStyle name="Normal 2 2 3 2 2 2 4" xfId="548"/>
    <cellStyle name="Normal 2 2 3 2 2 2 4 2" xfId="549"/>
    <cellStyle name="Normal 2 2 3 2 2 2 5" xfId="550"/>
    <cellStyle name="Normal 2 2 3 2 2 2_4x200 M" xfId="551"/>
    <cellStyle name="Normal 2 2 3 2 2 3" xfId="552"/>
    <cellStyle name="Normal 2 2 3 2 2 3 2" xfId="553"/>
    <cellStyle name="Normal 2 2 3 2 2 3 2 2" xfId="554"/>
    <cellStyle name="Normal 2 2 3 2 2 3 3" xfId="555"/>
    <cellStyle name="Normal 2 2 3 2 2 3 3 2" xfId="556"/>
    <cellStyle name="Normal 2 2 3 2 2 3 4" xfId="557"/>
    <cellStyle name="Normal 2 2 3 2 2 3 4 2" xfId="558"/>
    <cellStyle name="Normal 2 2 3 2 2 3 5" xfId="559"/>
    <cellStyle name="Normal 2 2 3 2 2 3_4x200 M" xfId="560"/>
    <cellStyle name="Normal 2 2 3 2 2 4" xfId="561"/>
    <cellStyle name="Normal 2 2 3 2 2 4 2" xfId="562"/>
    <cellStyle name="Normal 2 2 3 2 2 4 2 2" xfId="563"/>
    <cellStyle name="Normal 2 2 3 2 2 4 3" xfId="564"/>
    <cellStyle name="Normal 2 2 3 2 2 4 3 2" xfId="565"/>
    <cellStyle name="Normal 2 2 3 2 2 4 4" xfId="566"/>
    <cellStyle name="Normal 2 2 3 2 2 4 4 2" xfId="567"/>
    <cellStyle name="Normal 2 2 3 2 2 4 5" xfId="568"/>
    <cellStyle name="Normal 2 2 3 2 2 4_4x200 M" xfId="569"/>
    <cellStyle name="Normal 2 2 3 2 2 5" xfId="570"/>
    <cellStyle name="Normal 2 2 3 2 2 5 2" xfId="571"/>
    <cellStyle name="Normal 2 2 3 2 2 5 2 2" xfId="572"/>
    <cellStyle name="Normal 2 2 3 2 2 5 3" xfId="573"/>
    <cellStyle name="Normal 2 2 3 2 2 5 3 2" xfId="574"/>
    <cellStyle name="Normal 2 2 3 2 2 5 4" xfId="575"/>
    <cellStyle name="Normal 2 2 3 2 2 5 4 2" xfId="576"/>
    <cellStyle name="Normal 2 2 3 2 2 5 5" xfId="577"/>
    <cellStyle name="Normal 2 2 3 2 2 5_4x200 M" xfId="578"/>
    <cellStyle name="Normal 2 2 3 2 2 6" xfId="579"/>
    <cellStyle name="Normal 2 2 3 2 2 6 2" xfId="580"/>
    <cellStyle name="Normal 2 2 3 2 2 7" xfId="581"/>
    <cellStyle name="Normal 2 2 3 2 2 7 2" xfId="582"/>
    <cellStyle name="Normal 2 2 3 2 2 8" xfId="583"/>
    <cellStyle name="Normal 2 2 3 2 2 8 2" xfId="584"/>
    <cellStyle name="Normal 2 2 3 2 2 9" xfId="585"/>
    <cellStyle name="Normal 2 2 3 2 2_4x200 M" xfId="586"/>
    <cellStyle name="Normal 2 2 3 2 3" xfId="587"/>
    <cellStyle name="Normal 2 2 3 2 3 2" xfId="588"/>
    <cellStyle name="Normal 2 2 3 2 4" xfId="589"/>
    <cellStyle name="Normal 2 2 3 2 4 2" xfId="590"/>
    <cellStyle name="Normal 2 2 3 2 5" xfId="591"/>
    <cellStyle name="Normal 2 2 3 2 5 2" xfId="592"/>
    <cellStyle name="Normal 2 2 3 2 6" xfId="593"/>
    <cellStyle name="Normal 2 2 3 2 7" xfId="594"/>
    <cellStyle name="Normal 2 2 3 2 8" xfId="595"/>
    <cellStyle name="Normal 2 2 3 2 9" xfId="596"/>
    <cellStyle name="Normal 2 2 3 2_4x200 M" xfId="597"/>
    <cellStyle name="Normal 2 2 3 3" xfId="598"/>
    <cellStyle name="Normal 2 2 3 3 10" xfId="599"/>
    <cellStyle name="Normal 2 2 3 3 2" xfId="600"/>
    <cellStyle name="Normal 2 2 3 3 2 2" xfId="601"/>
    <cellStyle name="Normal 2 2 3 3 2 2 2" xfId="602"/>
    <cellStyle name="Normal 2 2 3 3 2 3" xfId="603"/>
    <cellStyle name="Normal 2 2 3 3 2 3 2" xfId="604"/>
    <cellStyle name="Normal 2 2 3 3 2 4" xfId="605"/>
    <cellStyle name="Normal 2 2 3 3 2 4 2" xfId="606"/>
    <cellStyle name="Normal 2 2 3 3 2 5" xfId="607"/>
    <cellStyle name="Normal 2 2 3 3 2_4x200 M" xfId="608"/>
    <cellStyle name="Normal 2 2 3 3 3" xfId="609"/>
    <cellStyle name="Normal 2 2 3 3 3 2" xfId="610"/>
    <cellStyle name="Normal 2 2 3 3 3 2 2" xfId="611"/>
    <cellStyle name="Normal 2 2 3 3 3 3" xfId="612"/>
    <cellStyle name="Normal 2 2 3 3 3 3 2" xfId="613"/>
    <cellStyle name="Normal 2 2 3 3 3 4" xfId="614"/>
    <cellStyle name="Normal 2 2 3 3 3 4 2" xfId="615"/>
    <cellStyle name="Normal 2 2 3 3 3 5" xfId="616"/>
    <cellStyle name="Normal 2 2 3 3 3_4x200 M" xfId="617"/>
    <cellStyle name="Normal 2 2 3 3 4" xfId="618"/>
    <cellStyle name="Normal 2 2 3 3 4 2" xfId="619"/>
    <cellStyle name="Normal 2 2 3 3 5" xfId="620"/>
    <cellStyle name="Normal 2 2 3 3 5 2" xfId="621"/>
    <cellStyle name="Normal 2 2 3 3 6" xfId="622"/>
    <cellStyle name="Normal 2 2 3 3 6 2" xfId="623"/>
    <cellStyle name="Normal 2 2 3 3 7" xfId="624"/>
    <cellStyle name="Normal 2 2 3 3 7 2" xfId="625"/>
    <cellStyle name="Normal 2 2 3 3 8" xfId="626"/>
    <cellStyle name="Normal 2 2 3 3 9" xfId="627"/>
    <cellStyle name="Normal 2 2 3 3_4x200 M" xfId="628"/>
    <cellStyle name="Normal 2 2 3 4" xfId="629"/>
    <cellStyle name="Normal 2 2 3 4 2" xfId="630"/>
    <cellStyle name="Normal 2 2 3 4 2 10" xfId="631"/>
    <cellStyle name="Normal 2 2 3 4 2 2" xfId="632"/>
    <cellStyle name="Normal 2 2 3 4 2 2 2" xfId="633"/>
    <cellStyle name="Normal 2 2 3 4 2 2 2 2" xfId="634"/>
    <cellStyle name="Normal 2 2 3 4 2 2 3" xfId="635"/>
    <cellStyle name="Normal 2 2 3 4 2 2 3 2" xfId="636"/>
    <cellStyle name="Normal 2 2 3 4 2 2 4" xfId="637"/>
    <cellStyle name="Normal 2 2 3 4 2 2 4 2" xfId="638"/>
    <cellStyle name="Normal 2 2 3 4 2 2 5" xfId="639"/>
    <cellStyle name="Normal 2 2 3 4 2 2_4x200 M" xfId="640"/>
    <cellStyle name="Normal 2 2 3 4 2 3" xfId="641"/>
    <cellStyle name="Normal 2 2 3 4 2 3 2" xfId="642"/>
    <cellStyle name="Normal 2 2 3 4 2 3 2 2" xfId="643"/>
    <cellStyle name="Normal 2 2 3 4 2 3 3" xfId="644"/>
    <cellStyle name="Normal 2 2 3 4 2 3 3 2" xfId="645"/>
    <cellStyle name="Normal 2 2 3 4 2 3 4" xfId="646"/>
    <cellStyle name="Normal 2 2 3 4 2 3 4 2" xfId="647"/>
    <cellStyle name="Normal 2 2 3 4 2 3 5" xfId="648"/>
    <cellStyle name="Normal 2 2 3 4 2 3_4x200 M" xfId="649"/>
    <cellStyle name="Normal 2 2 3 4 2 4" xfId="650"/>
    <cellStyle name="Normal 2 2 3 4 2 4 2" xfId="651"/>
    <cellStyle name="Normal 2 2 3 4 2 5" xfId="652"/>
    <cellStyle name="Normal 2 2 3 4 2 5 2" xfId="653"/>
    <cellStyle name="Normal 2 2 3 4 2 6" xfId="654"/>
    <cellStyle name="Normal 2 2 3 4 2 6 2" xfId="655"/>
    <cellStyle name="Normal 2 2 3 4 2 7" xfId="656"/>
    <cellStyle name="Normal 2 2 3 4 2 8" xfId="657"/>
    <cellStyle name="Normal 2 2 3 4 2 9" xfId="658"/>
    <cellStyle name="Normal 2 2 3 4 2_4x200 M" xfId="659"/>
    <cellStyle name="Normal 2 2 3 4 3" xfId="660"/>
    <cellStyle name="Normal 2 2 3 4 3 2" xfId="661"/>
    <cellStyle name="Normal 2 2 3 4 4" xfId="662"/>
    <cellStyle name="Normal 2 2 3 4 4 2" xfId="663"/>
    <cellStyle name="Normal 2 2 3 4 5" xfId="664"/>
    <cellStyle name="Normal 2 2 3 4 5 2" xfId="665"/>
    <cellStyle name="Normal 2 2 3 4 6" xfId="666"/>
    <cellStyle name="Normal 2 2 3 4_4x200 M" xfId="667"/>
    <cellStyle name="Normal 2 2 3 5" xfId="668"/>
    <cellStyle name="Normal 2 2 3 5 10" xfId="669"/>
    <cellStyle name="Normal 2 2 3 5 2" xfId="670"/>
    <cellStyle name="Normal 2 2 3 5 2 2" xfId="671"/>
    <cellStyle name="Normal 2 2 3 5 2 2 2" xfId="672"/>
    <cellStyle name="Normal 2 2 3 5 2 3" xfId="673"/>
    <cellStyle name="Normal 2 2 3 5 2 3 2" xfId="674"/>
    <cellStyle name="Normal 2 2 3 5 2 4" xfId="675"/>
    <cellStyle name="Normal 2 2 3 5 2 4 2" xfId="676"/>
    <cellStyle name="Normal 2 2 3 5 2 5" xfId="677"/>
    <cellStyle name="Normal 2 2 3 5 2_4x200 M" xfId="678"/>
    <cellStyle name="Normal 2 2 3 5 3" xfId="679"/>
    <cellStyle name="Normal 2 2 3 5 3 2" xfId="680"/>
    <cellStyle name="Normal 2 2 3 5 3 2 2" xfId="681"/>
    <cellStyle name="Normal 2 2 3 5 3 3" xfId="682"/>
    <cellStyle name="Normal 2 2 3 5 3 3 2" xfId="683"/>
    <cellStyle name="Normal 2 2 3 5 3 4" xfId="684"/>
    <cellStyle name="Normal 2 2 3 5 3 4 2" xfId="685"/>
    <cellStyle name="Normal 2 2 3 5 3 5" xfId="686"/>
    <cellStyle name="Normal 2 2 3 5 3_4x200 M" xfId="687"/>
    <cellStyle name="Normal 2 2 3 5 4" xfId="688"/>
    <cellStyle name="Normal 2 2 3 5 4 2" xfId="689"/>
    <cellStyle name="Normal 2 2 3 5 4 2 2" xfId="690"/>
    <cellStyle name="Normal 2 2 3 5 4 3" xfId="691"/>
    <cellStyle name="Normal 2 2 3 5 4 3 2" xfId="692"/>
    <cellStyle name="Normal 2 2 3 5 4 4" xfId="693"/>
    <cellStyle name="Normal 2 2 3 5 4 4 2" xfId="694"/>
    <cellStyle name="Normal 2 2 3 5 4 5" xfId="695"/>
    <cellStyle name="Normal 2 2 3 5 4_4x200 M" xfId="696"/>
    <cellStyle name="Normal 2 2 3 5 5" xfId="697"/>
    <cellStyle name="Normal 2 2 3 5 5 2" xfId="698"/>
    <cellStyle name="Normal 2 2 3 5 5 2 2" xfId="699"/>
    <cellStyle name="Normal 2 2 3 5 5 3" xfId="700"/>
    <cellStyle name="Normal 2 2 3 5 5 3 2" xfId="701"/>
    <cellStyle name="Normal 2 2 3 5 5 4" xfId="702"/>
    <cellStyle name="Normal 2 2 3 5 5 4 2" xfId="703"/>
    <cellStyle name="Normal 2 2 3 5 5 5" xfId="704"/>
    <cellStyle name="Normal 2 2 3 5 5_4x200 M" xfId="705"/>
    <cellStyle name="Normal 2 2 3 5 6" xfId="706"/>
    <cellStyle name="Normal 2 2 3 5 6 2" xfId="707"/>
    <cellStyle name="Normal 2 2 3 5 7" xfId="708"/>
    <cellStyle name="Normal 2 2 3 5 7 2" xfId="709"/>
    <cellStyle name="Normal 2 2 3 5 8" xfId="710"/>
    <cellStyle name="Normal 2 2 3 5 8 2" xfId="711"/>
    <cellStyle name="Normal 2 2 3 5 9" xfId="712"/>
    <cellStyle name="Normal 2 2 3 5_4x200 M" xfId="713"/>
    <cellStyle name="Normal 2 2 3 6" xfId="714"/>
    <cellStyle name="Normal 2 2 3 6 10" xfId="715"/>
    <cellStyle name="Normal 2 2 3 6 10 2" xfId="716"/>
    <cellStyle name="Normal 2 2 3 6 11" xfId="717"/>
    <cellStyle name="Normal 2 2 3 6 11 2" xfId="718"/>
    <cellStyle name="Normal 2 2 3 6 12" xfId="719"/>
    <cellStyle name="Normal 2 2 3 6 12 2" xfId="720"/>
    <cellStyle name="Normal 2 2 3 6 13" xfId="721"/>
    <cellStyle name="Normal 2 2 3 6 2" xfId="722"/>
    <cellStyle name="Normal 2 2 3 6 2 2" xfId="723"/>
    <cellStyle name="Normal 2 2 3 6 2 2 2" xfId="724"/>
    <cellStyle name="Normal 2 2 3 6 2 3" xfId="725"/>
    <cellStyle name="Normal 2 2 3 6 2_4x200 M" xfId="726"/>
    <cellStyle name="Normal 2 2 3 6 3" xfId="727"/>
    <cellStyle name="Normal 2 2 3 6 3 2" xfId="728"/>
    <cellStyle name="Normal 2 2 3 6 3 2 2" xfId="729"/>
    <cellStyle name="Normal 2 2 3 6 3 3" xfId="730"/>
    <cellStyle name="Normal 2 2 3 6 3_4x200 M" xfId="731"/>
    <cellStyle name="Normal 2 2 3 6 4" xfId="732"/>
    <cellStyle name="Normal 2 2 3 6 4 2" xfId="733"/>
    <cellStyle name="Normal 2 2 3 6 5" xfId="734"/>
    <cellStyle name="Normal 2 2 3 6 5 2" xfId="735"/>
    <cellStyle name="Normal 2 2 3 6 6" xfId="736"/>
    <cellStyle name="Normal 2 2 3 6 6 2" xfId="737"/>
    <cellStyle name="Normal 2 2 3 6 7" xfId="738"/>
    <cellStyle name="Normal 2 2 3 6 7 2" xfId="739"/>
    <cellStyle name="Normal 2 2 3 6 8" xfId="740"/>
    <cellStyle name="Normal 2 2 3 6 8 2" xfId="741"/>
    <cellStyle name="Normal 2 2 3 6 9" xfId="742"/>
    <cellStyle name="Normal 2 2 3 6 9 2" xfId="743"/>
    <cellStyle name="Normal 2 2 3 6_4x200 M" xfId="744"/>
    <cellStyle name="Normal 2 2 3 7" xfId="745"/>
    <cellStyle name="Normal 2 2 3 7 2" xfId="746"/>
    <cellStyle name="Normal 2 2 3 8" xfId="747"/>
    <cellStyle name="Normal 2 2 3 8 2" xfId="748"/>
    <cellStyle name="Normal 2 2 3 9" xfId="749"/>
    <cellStyle name="Normal 2 2 3 9 2" xfId="750"/>
    <cellStyle name="Normal 2 2 3_4x200 M" xfId="751"/>
    <cellStyle name="Normal 2 2 4" xfId="752"/>
    <cellStyle name="Normal 2 2 4 2" xfId="753"/>
    <cellStyle name="Normal 2 2 4 2 2" xfId="754"/>
    <cellStyle name="Normal 2 2 4 2 2 2" xfId="755"/>
    <cellStyle name="Normal 2 2 4 2 3" xfId="756"/>
    <cellStyle name="Normal 2 2 4 2 3 2" xfId="757"/>
    <cellStyle name="Normal 2 2 4 2 4" xfId="758"/>
    <cellStyle name="Normal 2 2 4 2 4 2" xfId="759"/>
    <cellStyle name="Normal 2 2 4 2 5" xfId="760"/>
    <cellStyle name="Normal 2 2 4 2_4x200 M" xfId="761"/>
    <cellStyle name="Normal 2 2 4 3" xfId="762"/>
    <cellStyle name="Normal 2 2 4 3 2" xfId="763"/>
    <cellStyle name="Normal 2 2 4 4" xfId="764"/>
    <cellStyle name="Normal 2 2 4 4 2" xfId="765"/>
    <cellStyle name="Normal 2 2 4 5" xfId="766"/>
    <cellStyle name="Normal 2 2 4 5 2" xfId="767"/>
    <cellStyle name="Normal 2 2 4 6" xfId="768"/>
    <cellStyle name="Normal 2 2 4_4x200 M" xfId="769"/>
    <cellStyle name="Normal 2 2 5" xfId="770"/>
    <cellStyle name="Normal 2 2 5 2" xfId="771"/>
    <cellStyle name="Normal 2 2 5 2 10" xfId="772"/>
    <cellStyle name="Normal 2 2 5 2 2" xfId="773"/>
    <cellStyle name="Normal 2 2 5 2 2 2" xfId="774"/>
    <cellStyle name="Normal 2 2 5 2 2 2 2" xfId="775"/>
    <cellStyle name="Normal 2 2 5 2 2 3" xfId="776"/>
    <cellStyle name="Normal 2 2 5 2 2 3 2" xfId="777"/>
    <cellStyle name="Normal 2 2 5 2 2 4" xfId="778"/>
    <cellStyle name="Normal 2 2 5 2 2 4 2" xfId="779"/>
    <cellStyle name="Normal 2 2 5 2 2 5" xfId="780"/>
    <cellStyle name="Normal 2 2 5 2 2_4x200 M" xfId="781"/>
    <cellStyle name="Normal 2 2 5 2 3" xfId="782"/>
    <cellStyle name="Normal 2 2 5 2 3 2" xfId="783"/>
    <cellStyle name="Normal 2 2 5 2 3 2 2" xfId="784"/>
    <cellStyle name="Normal 2 2 5 2 3 3" xfId="785"/>
    <cellStyle name="Normal 2 2 5 2 3 3 2" xfId="786"/>
    <cellStyle name="Normal 2 2 5 2 3 4" xfId="787"/>
    <cellStyle name="Normal 2 2 5 2 3 4 2" xfId="788"/>
    <cellStyle name="Normal 2 2 5 2 3 5" xfId="789"/>
    <cellStyle name="Normal 2 2 5 2 3_4x200 M" xfId="790"/>
    <cellStyle name="Normal 2 2 5 2 4" xfId="791"/>
    <cellStyle name="Normal 2 2 5 2 4 2" xfId="792"/>
    <cellStyle name="Normal 2 2 5 2 5" xfId="793"/>
    <cellStyle name="Normal 2 2 5 2 5 2" xfId="794"/>
    <cellStyle name="Normal 2 2 5 2 6" xfId="795"/>
    <cellStyle name="Normal 2 2 5 2 6 2" xfId="796"/>
    <cellStyle name="Normal 2 2 5 2 7" xfId="797"/>
    <cellStyle name="Normal 2 2 5 2 8" xfId="798"/>
    <cellStyle name="Normal 2 2 5 2 9" xfId="799"/>
    <cellStyle name="Normal 2 2 5 2_4x200 M" xfId="800"/>
    <cellStyle name="Normal 2 2 5 3" xfId="801"/>
    <cellStyle name="Normal 2 2 5 3 2" xfId="802"/>
    <cellStyle name="Normal 2 2 5 4" xfId="803"/>
    <cellStyle name="Normal 2 2 5 4 2" xfId="804"/>
    <cellStyle name="Normal 2 2 5 5" xfId="805"/>
    <cellStyle name="Normal 2 2 5 5 2" xfId="806"/>
    <cellStyle name="Normal 2 2 5 6" xfId="807"/>
    <cellStyle name="Normal 2 2 5_4x200 M" xfId="808"/>
    <cellStyle name="Normal 2 2 6" xfId="809"/>
    <cellStyle name="Normal 2 2 6 2" xfId="810"/>
    <cellStyle name="Normal 2 2 6 2 2" xfId="811"/>
    <cellStyle name="Normal 2 2 6 3" xfId="812"/>
    <cellStyle name="Normal 2 2 6 3 2" xfId="813"/>
    <cellStyle name="Normal 2 2 6 4" xfId="814"/>
    <cellStyle name="Normal 2 2 6 4 2" xfId="815"/>
    <cellStyle name="Normal 2 2 6 5" xfId="816"/>
    <cellStyle name="Normal 2 2 6_4x200 M" xfId="817"/>
    <cellStyle name="Normal 2 2 7" xfId="818"/>
    <cellStyle name="Normal 2 2 7 2" xfId="819"/>
    <cellStyle name="Normal 2 2 7 2 2" xfId="820"/>
    <cellStyle name="Normal 2 2 7 3" xfId="821"/>
    <cellStyle name="Normal 2 2 7 3 2" xfId="822"/>
    <cellStyle name="Normal 2 2 7 4" xfId="823"/>
    <cellStyle name="Normal 2 2 7 4 2" xfId="824"/>
    <cellStyle name="Normal 2 2 7 5" xfId="825"/>
    <cellStyle name="Normal 2 2 7_4x200 M" xfId="826"/>
    <cellStyle name="Normal 2 2 8" xfId="827"/>
    <cellStyle name="Normal 2 2 8 2" xfId="828"/>
    <cellStyle name="Normal 2 2 8 2 2" xfId="829"/>
    <cellStyle name="Normal 2 2 8 3" xfId="830"/>
    <cellStyle name="Normal 2 2 8 3 2" xfId="831"/>
    <cellStyle name="Normal 2 2 8 4" xfId="832"/>
    <cellStyle name="Normal 2 2 8 4 2" xfId="833"/>
    <cellStyle name="Normal 2 2 8 5" xfId="834"/>
    <cellStyle name="Normal 2 2 8_4x200 M" xfId="835"/>
    <cellStyle name="Normal 2 2 9" xfId="836"/>
    <cellStyle name="Normal 2 2 9 2" xfId="837"/>
    <cellStyle name="Normal 2 2_4x200 M" xfId="838"/>
    <cellStyle name="Normal 2 3" xfId="839"/>
    <cellStyle name="Normal 2 3 2" xfId="840"/>
    <cellStyle name="Normal 2 4" xfId="841"/>
    <cellStyle name="Normal 2 4 2" xfId="842"/>
    <cellStyle name="Normal 2 4 2 2" xfId="843"/>
    <cellStyle name="Normal 2 4 3" xfId="844"/>
    <cellStyle name="Normal 2 4 3 2" xfId="845"/>
    <cellStyle name="Normal 2 4 3 2 2" xfId="846"/>
    <cellStyle name="Normal 2 4 3 3" xfId="847"/>
    <cellStyle name="Normal 2 4 3 3 2" xfId="848"/>
    <cellStyle name="Normal 2 4 3 4" xfId="849"/>
    <cellStyle name="Normal 2 4 3 4 2" xfId="850"/>
    <cellStyle name="Normal 2 4 3 5" xfId="851"/>
    <cellStyle name="Normal 2 4 3_4x200 V" xfId="852"/>
    <cellStyle name="Normal 2 4 4" xfId="853"/>
    <cellStyle name="Normal 2 4_4x200 V" xfId="854"/>
    <cellStyle name="Normal 2 5" xfId="855"/>
    <cellStyle name="Normal 2 5 2" xfId="856"/>
    <cellStyle name="Normal 2 6" xfId="857"/>
    <cellStyle name="Normal 2 7" xfId="858"/>
    <cellStyle name="Normal 2 7 2" xfId="859"/>
    <cellStyle name="Normal 2 7 2 2" xfId="860"/>
    <cellStyle name="Normal 2 7 3" xfId="861"/>
    <cellStyle name="Normal 2 7 3 2" xfId="862"/>
    <cellStyle name="Normal 2 7 4" xfId="863"/>
    <cellStyle name="Normal 2 7 4 2" xfId="864"/>
    <cellStyle name="Normal 2 7_DALYVIAI" xfId="865"/>
    <cellStyle name="Normal 2 8" xfId="866"/>
    <cellStyle name="Normal 2 9" xfId="867"/>
    <cellStyle name="Normal 2_4x200 V" xfId="868"/>
    <cellStyle name="Normal 20" xfId="869"/>
    <cellStyle name="Normal 20 2" xfId="870"/>
    <cellStyle name="Normal 20 2 2" xfId="871"/>
    <cellStyle name="Normal 20 2 2 2" xfId="872"/>
    <cellStyle name="Normal 20 2 2 3" xfId="873"/>
    <cellStyle name="Normal 20 2 2 4" xfId="874"/>
    <cellStyle name="Normal 20 2 2 5" xfId="875"/>
    <cellStyle name="Normal 20 2 2_4x200 M" xfId="876"/>
    <cellStyle name="Normal 20 2 3" xfId="877"/>
    <cellStyle name="Normal 20 2 4" xfId="878"/>
    <cellStyle name="Normal 20 2 4 2" xfId="879"/>
    <cellStyle name="Normal 20 2 5" xfId="880"/>
    <cellStyle name="Normal 20 2 5 2" xfId="881"/>
    <cellStyle name="Normal 20 2_DALYVIAI" xfId="882"/>
    <cellStyle name="Normal 20 3" xfId="883"/>
    <cellStyle name="Normal 20 3 2" xfId="884"/>
    <cellStyle name="Normal 20 3 2 2" xfId="885"/>
    <cellStyle name="Normal 20 3 3" xfId="886"/>
    <cellStyle name="Normal 20 3 3 2" xfId="887"/>
    <cellStyle name="Normal 20 3 4" xfId="888"/>
    <cellStyle name="Normal 20 3 4 2" xfId="889"/>
    <cellStyle name="Normal 20 3_DALYVIAI" xfId="890"/>
    <cellStyle name="Normal 20 4" xfId="891"/>
    <cellStyle name="Normal 20 5" xfId="892"/>
    <cellStyle name="Normal 20 6" xfId="893"/>
    <cellStyle name="Normal 20_4x200 M" xfId="894"/>
    <cellStyle name="Normal 21" xfId="895"/>
    <cellStyle name="Normal 21 2" xfId="896"/>
    <cellStyle name="Normal 21 2 2" xfId="897"/>
    <cellStyle name="Normal 21 2 2 2" xfId="898"/>
    <cellStyle name="Normal 21 2 2 3" xfId="899"/>
    <cellStyle name="Normal 21 2 2 4" xfId="900"/>
    <cellStyle name="Normal 21 2 2 5" xfId="901"/>
    <cellStyle name="Normal 21 2 2_4x200 V" xfId="902"/>
    <cellStyle name="Normal 21 2 3" xfId="903"/>
    <cellStyle name="Normal 21 2 4" xfId="904"/>
    <cellStyle name="Normal 21 2 4 2" xfId="905"/>
    <cellStyle name="Normal 21 2 5" xfId="906"/>
    <cellStyle name="Normal 21 2 5 2" xfId="907"/>
    <cellStyle name="Normal 21 2_DALYVIAI" xfId="908"/>
    <cellStyle name="Normal 21 3" xfId="909"/>
    <cellStyle name="Normal 21 3 2" xfId="910"/>
    <cellStyle name="Normal 21 3 2 2" xfId="911"/>
    <cellStyle name="Normal 21 3 3" xfId="912"/>
    <cellStyle name="Normal 21 3 3 2" xfId="913"/>
    <cellStyle name="Normal 21 3 4" xfId="914"/>
    <cellStyle name="Normal 21 3 4 2" xfId="915"/>
    <cellStyle name="Normal 21 3_DALYVIAI" xfId="916"/>
    <cellStyle name="Normal 21 4" xfId="917"/>
    <cellStyle name="Normal 21 5" xfId="918"/>
    <cellStyle name="Normal 21 6" xfId="919"/>
    <cellStyle name="Normal 21_4x200 V" xfId="920"/>
    <cellStyle name="Normal 22" xfId="921"/>
    <cellStyle name="Normal 22 2" xfId="922"/>
    <cellStyle name="Normal 22 2 2" xfId="923"/>
    <cellStyle name="Normal 22 2 2 2" xfId="924"/>
    <cellStyle name="Normal 22 2 2 3" xfId="925"/>
    <cellStyle name="Normal 22 2 2 4" xfId="926"/>
    <cellStyle name="Normal 22 2 2 5" xfId="927"/>
    <cellStyle name="Normal 22 2 2_4x200 M" xfId="928"/>
    <cellStyle name="Normal 22 2 3" xfId="929"/>
    <cellStyle name="Normal 22 2 4" xfId="930"/>
    <cellStyle name="Normal 22 2 4 2" xfId="931"/>
    <cellStyle name="Normal 22 2 5" xfId="932"/>
    <cellStyle name="Normal 22 2 5 2" xfId="933"/>
    <cellStyle name="Normal 22 2_DALYVIAI" xfId="934"/>
    <cellStyle name="Normal 22 3" xfId="935"/>
    <cellStyle name="Normal 22 3 2" xfId="936"/>
    <cellStyle name="Normal 22 3 2 2" xfId="937"/>
    <cellStyle name="Normal 22 3 3" xfId="938"/>
    <cellStyle name="Normal 22 3 3 2" xfId="939"/>
    <cellStyle name="Normal 22 3 4" xfId="940"/>
    <cellStyle name="Normal 22 3 4 2" xfId="941"/>
    <cellStyle name="Normal 22 3_DALYVIAI" xfId="942"/>
    <cellStyle name="Normal 22 4" xfId="943"/>
    <cellStyle name="Normal 22 5" xfId="944"/>
    <cellStyle name="Normal 22 6" xfId="945"/>
    <cellStyle name="Normal 22_4x200 M" xfId="946"/>
    <cellStyle name="Normal 23" xfId="947"/>
    <cellStyle name="Normal 23 2" xfId="948"/>
    <cellStyle name="Normal 23 3" xfId="949"/>
    <cellStyle name="Normal 24" xfId="950"/>
    <cellStyle name="Normal 24 2" xfId="951"/>
    <cellStyle name="Normal 24 3" xfId="952"/>
    <cellStyle name="Normal 24 4" xfId="953"/>
    <cellStyle name="Normal 24 5" xfId="954"/>
    <cellStyle name="Normal 24_DALYVIAI" xfId="955"/>
    <cellStyle name="Normal 25" xfId="956"/>
    <cellStyle name="Normal 25 2" xfId="957"/>
    <cellStyle name="Normal 25 2 2" xfId="958"/>
    <cellStyle name="Normal 25 3" xfId="959"/>
    <cellStyle name="Normal 25 3 2" xfId="960"/>
    <cellStyle name="Normal 25 4" xfId="961"/>
    <cellStyle name="Normal 25_4x200 M" xfId="962"/>
    <cellStyle name="Normal 26" xfId="963"/>
    <cellStyle name="Normal 26 2" xfId="964"/>
    <cellStyle name="Normal 26 3" xfId="965"/>
    <cellStyle name="Normal 26 4" xfId="966"/>
    <cellStyle name="Normal 26_DALYVIAI" xfId="967"/>
    <cellStyle name="Normal 27" xfId="968"/>
    <cellStyle name="Normal 28" xfId="969"/>
    <cellStyle name="Normal 29" xfId="970"/>
    <cellStyle name="Normal 3" xfId="971"/>
    <cellStyle name="Normal 3 10" xfId="972"/>
    <cellStyle name="Normal 3 11" xfId="973"/>
    <cellStyle name="Normal 3 12" xfId="974"/>
    <cellStyle name="Normal 3 12 2" xfId="975"/>
    <cellStyle name="Normal 3 12 2 2" xfId="976"/>
    <cellStyle name="Normal 3 12 3" xfId="977"/>
    <cellStyle name="Normal 3 12 3 2" xfId="978"/>
    <cellStyle name="Normal 3 12 4" xfId="979"/>
    <cellStyle name="Normal 3 12 4 2" xfId="980"/>
    <cellStyle name="Normal 3 12_DALYVIAI" xfId="981"/>
    <cellStyle name="Normal 3 13" xfId="982"/>
    <cellStyle name="Normal 3 14" xfId="983"/>
    <cellStyle name="Normal 3 15" xfId="984"/>
    <cellStyle name="Normal 3 15 2" xfId="985"/>
    <cellStyle name="Normal 3 2" xfId="986"/>
    <cellStyle name="Normal 3 2 2" xfId="987"/>
    <cellStyle name="Normal 3 3" xfId="988"/>
    <cellStyle name="Normal 3 3 2" xfId="989"/>
    <cellStyle name="Normal 3 3 2 2" xfId="990"/>
    <cellStyle name="Normal 3 3 3" xfId="991"/>
    <cellStyle name="Normal 3 3 3 2" xfId="992"/>
    <cellStyle name="Normal 3 3 4" xfId="993"/>
    <cellStyle name="Normal 3 3_4x200 V" xfId="994"/>
    <cellStyle name="Normal 3 4" xfId="995"/>
    <cellStyle name="Normal 3 4 2" xfId="996"/>
    <cellStyle name="Normal 3 4 2 2" xfId="997"/>
    <cellStyle name="Normal 3 4 3" xfId="998"/>
    <cellStyle name="Normal 3 4 3 2" xfId="999"/>
    <cellStyle name="Normal 3 4 4" xfId="1000"/>
    <cellStyle name="Normal 3 4_4x200 V" xfId="1001"/>
    <cellStyle name="Normal 3 5" xfId="1002"/>
    <cellStyle name="Normal 3 5 2" xfId="1003"/>
    <cellStyle name="Normal 3 5 2 2" xfId="1004"/>
    <cellStyle name="Normal 3 5 3" xfId="1005"/>
    <cellStyle name="Normal 3 5_4x200 V" xfId="1006"/>
    <cellStyle name="Normal 3 6" xfId="1007"/>
    <cellStyle name="Normal 3 6 2" xfId="1008"/>
    <cellStyle name="Normal 3 7" xfId="1009"/>
    <cellStyle name="Normal 3 7 2" xfId="1010"/>
    <cellStyle name="Normal 3 8" xfId="1011"/>
    <cellStyle name="Normal 3 8 2" xfId="1012"/>
    <cellStyle name="Normal 3 8 2 2" xfId="1013"/>
    <cellStyle name="Normal 3 8 3" xfId="1014"/>
    <cellStyle name="Normal 3 8_4x200 V" xfId="1015"/>
    <cellStyle name="Normal 3 9" xfId="1016"/>
    <cellStyle name="Normal 3 9 2" xfId="1017"/>
    <cellStyle name="Normal 3 9 2 2" xfId="1018"/>
    <cellStyle name="Normal 3 9 3" xfId="1019"/>
    <cellStyle name="Normal 3 9_4x200 V" xfId="1020"/>
    <cellStyle name="Normal 3_1500 V" xfId="1021"/>
    <cellStyle name="Normal 30" xfId="1022"/>
    <cellStyle name="Normal 31" xfId="1023"/>
    <cellStyle name="Normal 32" xfId="1024"/>
    <cellStyle name="Normal 34" xfId="1025"/>
    <cellStyle name="Normal 4" xfId="1026"/>
    <cellStyle name="Normal 4 10" xfId="1027"/>
    <cellStyle name="Normal 4 11" xfId="1028"/>
    <cellStyle name="Normal 4 11 2" xfId="1029"/>
    <cellStyle name="Normal 4 11 2 2" xfId="1030"/>
    <cellStyle name="Normal 4 11 3" xfId="1031"/>
    <cellStyle name="Normal 4 11 3 2" xfId="1032"/>
    <cellStyle name="Normal 4 11 4" xfId="1033"/>
    <cellStyle name="Normal 4 11 4 2" xfId="1034"/>
    <cellStyle name="Normal 4 11_DALYVIAI" xfId="1035"/>
    <cellStyle name="Normal 4 12" xfId="1036"/>
    <cellStyle name="Normal 4 13" xfId="1037"/>
    <cellStyle name="Normal 4 14" xfId="1038"/>
    <cellStyle name="Normal 4 2" xfId="1039"/>
    <cellStyle name="Normal 4 2 10" xfId="1040"/>
    <cellStyle name="Normal 4 2 2" xfId="1041"/>
    <cellStyle name="Normal 4 2 2 2" xfId="1042"/>
    <cellStyle name="Normal 4 2 2 2 2" xfId="1043"/>
    <cellStyle name="Normal 4 2 2 3" xfId="1044"/>
    <cellStyle name="Normal 4 2 2 3 2" xfId="1045"/>
    <cellStyle name="Normal 4 2 2 4" xfId="1046"/>
    <cellStyle name="Normal 4 2 2 4 2" xfId="1047"/>
    <cellStyle name="Normal 4 2 2 5" xfId="1048"/>
    <cellStyle name="Normal 4 2 2_4x200 M" xfId="1049"/>
    <cellStyle name="Normal 4 2 3" xfId="1050"/>
    <cellStyle name="Normal 4 2 3 2" xfId="1051"/>
    <cellStyle name="Normal 4 2 3 2 2" xfId="1052"/>
    <cellStyle name="Normal 4 2 3 3" xfId="1053"/>
    <cellStyle name="Normal 4 2 3 3 2" xfId="1054"/>
    <cellStyle name="Normal 4 2 3 4" xfId="1055"/>
    <cellStyle name="Normal 4 2 3 4 2" xfId="1056"/>
    <cellStyle name="Normal 4 2 3 5" xfId="1057"/>
    <cellStyle name="Normal 4 2 3_4x200 M" xfId="1058"/>
    <cellStyle name="Normal 4 2 4" xfId="1059"/>
    <cellStyle name="Normal 4 2 4 2" xfId="1060"/>
    <cellStyle name="Normal 4 2 5" xfId="1061"/>
    <cellStyle name="Normal 4 2 5 2" xfId="1062"/>
    <cellStyle name="Normal 4 2 6" xfId="1063"/>
    <cellStyle name="Normal 4 2 6 2" xfId="1064"/>
    <cellStyle name="Normal 4 2 7" xfId="1065"/>
    <cellStyle name="Normal 4 2 8" xfId="1066"/>
    <cellStyle name="Normal 4 2 9" xfId="1067"/>
    <cellStyle name="Normal 4 2_4x200 M" xfId="1068"/>
    <cellStyle name="Normal 4 3" xfId="1069"/>
    <cellStyle name="Normal 4 3 2" xfId="1070"/>
    <cellStyle name="Normal 4 3 2 2" xfId="1071"/>
    <cellStyle name="Normal 4 3 3" xfId="1072"/>
    <cellStyle name="Normal 4 3 3 2" xfId="1073"/>
    <cellStyle name="Normal 4 3 4" xfId="1074"/>
    <cellStyle name="Normal 4 3 4 2" xfId="1075"/>
    <cellStyle name="Normal 4 3 5" xfId="1076"/>
    <cellStyle name="Normal 4 3_4x200 M" xfId="1077"/>
    <cellStyle name="Normal 4 4" xfId="1078"/>
    <cellStyle name="Normal 4 4 2" xfId="1079"/>
    <cellStyle name="Normal 4 4 2 2" xfId="1080"/>
    <cellStyle name="Normal 4 4 3" xfId="1081"/>
    <cellStyle name="Normal 4 4 3 2" xfId="1082"/>
    <cellStyle name="Normal 4 4 4" xfId="1083"/>
    <cellStyle name="Normal 4 4 4 2" xfId="1084"/>
    <cellStyle name="Normal 4 4 5" xfId="1085"/>
    <cellStyle name="Normal 4 4_4x200 M" xfId="1086"/>
    <cellStyle name="Normal 4 5" xfId="1087"/>
    <cellStyle name="Normal 4 5 2" xfId="1088"/>
    <cellStyle name="Normal 4 5 2 2" xfId="1089"/>
    <cellStyle name="Normal 4 5 3" xfId="1090"/>
    <cellStyle name="Normal 4 5 3 2" xfId="1091"/>
    <cellStyle name="Normal 4 5 4" xfId="1092"/>
    <cellStyle name="Normal 4 5 4 2" xfId="1093"/>
    <cellStyle name="Normal 4 5 5" xfId="1094"/>
    <cellStyle name="Normal 4 5_4x200 M" xfId="1095"/>
    <cellStyle name="Normal 4 6" xfId="1096"/>
    <cellStyle name="Normal 4 6 2" xfId="1097"/>
    <cellStyle name="Normal 4 6 2 2" xfId="1098"/>
    <cellStyle name="Normal 4 6 3" xfId="1099"/>
    <cellStyle name="Normal 4 6 3 2" xfId="1100"/>
    <cellStyle name="Normal 4 6 4" xfId="1101"/>
    <cellStyle name="Normal 4 6 4 2" xfId="1102"/>
    <cellStyle name="Normal 4 6 5" xfId="1103"/>
    <cellStyle name="Normal 4 6_4x200 M" xfId="1104"/>
    <cellStyle name="Normal 4 7" xfId="1105"/>
    <cellStyle name="Normal 4 7 2" xfId="1106"/>
    <cellStyle name="Normal 4 7 2 2" xfId="1107"/>
    <cellStyle name="Normal 4 7 3" xfId="1108"/>
    <cellStyle name="Normal 4 7 3 2" xfId="1109"/>
    <cellStyle name="Normal 4 7 4" xfId="1110"/>
    <cellStyle name="Normal 4 7 4 2" xfId="1111"/>
    <cellStyle name="Normal 4 7 5" xfId="1112"/>
    <cellStyle name="Normal 4 7_4x200 M" xfId="1113"/>
    <cellStyle name="Normal 4 8" xfId="1114"/>
    <cellStyle name="Normal 4 8 2" xfId="1115"/>
    <cellStyle name="Normal 4 8 2 2" xfId="1116"/>
    <cellStyle name="Normal 4 8 3" xfId="1117"/>
    <cellStyle name="Normal 4 8 3 2" xfId="1118"/>
    <cellStyle name="Normal 4 8 4" xfId="1119"/>
    <cellStyle name="Normal 4 8 4 2" xfId="1120"/>
    <cellStyle name="Normal 4 8 5" xfId="1121"/>
    <cellStyle name="Normal 4 8_4x200 M" xfId="1122"/>
    <cellStyle name="Normal 4 9" xfId="1123"/>
    <cellStyle name="Normal 4 9 10" xfId="1124"/>
    <cellStyle name="Normal 4 9 2" xfId="1125"/>
    <cellStyle name="Normal 4 9 2 2" xfId="1126"/>
    <cellStyle name="Normal 4 9 2 2 2" xfId="1127"/>
    <cellStyle name="Normal 4 9 2 3" xfId="1128"/>
    <cellStyle name="Normal 4 9 2 3 2" xfId="1129"/>
    <cellStyle name="Normal 4 9 2 4" xfId="1130"/>
    <cellStyle name="Normal 4 9 2 4 2" xfId="1131"/>
    <cellStyle name="Normal 4 9 2 5" xfId="1132"/>
    <cellStyle name="Normal 4 9 2_4x200 M" xfId="1133"/>
    <cellStyle name="Normal 4 9 3" xfId="1134"/>
    <cellStyle name="Normal 4 9 3 2" xfId="1135"/>
    <cellStyle name="Normal 4 9 3 2 2" xfId="1136"/>
    <cellStyle name="Normal 4 9 3 3" xfId="1137"/>
    <cellStyle name="Normal 4 9 3 3 2" xfId="1138"/>
    <cellStyle name="Normal 4 9 3 4" xfId="1139"/>
    <cellStyle name="Normal 4 9 3 4 2" xfId="1140"/>
    <cellStyle name="Normal 4 9 3 5" xfId="1141"/>
    <cellStyle name="Normal 4 9 3_4x200 M" xfId="1142"/>
    <cellStyle name="Normal 4 9 4" xfId="1143"/>
    <cellStyle name="Normal 4 9 4 2" xfId="1144"/>
    <cellStyle name="Normal 4 9 4 2 2" xfId="1145"/>
    <cellStyle name="Normal 4 9 4 3" xfId="1146"/>
    <cellStyle name="Normal 4 9 4 3 2" xfId="1147"/>
    <cellStyle name="Normal 4 9 4 4" xfId="1148"/>
    <cellStyle name="Normal 4 9 4 4 2" xfId="1149"/>
    <cellStyle name="Normal 4 9 4 5" xfId="1150"/>
    <cellStyle name="Normal 4 9 4_4x200 M" xfId="1151"/>
    <cellStyle name="Normal 4 9 5" xfId="1152"/>
    <cellStyle name="Normal 4 9 5 2" xfId="1153"/>
    <cellStyle name="Normal 4 9 5 2 2" xfId="1154"/>
    <cellStyle name="Normal 4 9 5 3" xfId="1155"/>
    <cellStyle name="Normal 4 9 5 3 2" xfId="1156"/>
    <cellStyle name="Normal 4 9 5 4" xfId="1157"/>
    <cellStyle name="Normal 4 9 5 4 2" xfId="1158"/>
    <cellStyle name="Normal 4 9 5 5" xfId="1159"/>
    <cellStyle name="Normal 4 9 5_4x200 M" xfId="1160"/>
    <cellStyle name="Normal 4 9 6" xfId="1161"/>
    <cellStyle name="Normal 4 9 6 2" xfId="1162"/>
    <cellStyle name="Normal 4 9 6 2 2" xfId="1163"/>
    <cellStyle name="Normal 4 9 6 3" xfId="1164"/>
    <cellStyle name="Normal 4 9 6 3 2" xfId="1165"/>
    <cellStyle name="Normal 4 9 6 4" xfId="1166"/>
    <cellStyle name="Normal 4 9 6 4 2" xfId="1167"/>
    <cellStyle name="Normal 4 9 6 5" xfId="1168"/>
    <cellStyle name="Normal 4 9 6_4x200 M" xfId="1169"/>
    <cellStyle name="Normal 4 9 7" xfId="1170"/>
    <cellStyle name="Normal 4 9 7 2" xfId="1171"/>
    <cellStyle name="Normal 4 9 8" xfId="1172"/>
    <cellStyle name="Normal 4 9 8 2" xfId="1173"/>
    <cellStyle name="Normal 4 9 9" xfId="1174"/>
    <cellStyle name="Normal 4 9 9 2" xfId="1175"/>
    <cellStyle name="Normal 4 9_4x200 M" xfId="1176"/>
    <cellStyle name="Normal 4_4x200 M" xfId="1177"/>
    <cellStyle name="Normal 5" xfId="1178"/>
    <cellStyle name="Normal 5 2" xfId="1179"/>
    <cellStyle name="Normal 5 2 2" xfId="1180"/>
    <cellStyle name="Normal 5 2 2 2" xfId="1181"/>
    <cellStyle name="Normal 5 2 2 3" xfId="1182"/>
    <cellStyle name="Normal 5 2 2 4" xfId="1183"/>
    <cellStyle name="Normal 5 2 2 5" xfId="1184"/>
    <cellStyle name="Normal 5 2 2_4x200 M" xfId="1185"/>
    <cellStyle name="Normal 5 2 3" xfId="1186"/>
    <cellStyle name="Normal 5 2 4" xfId="1187"/>
    <cellStyle name="Normal 5 2 4 2" xfId="1188"/>
    <cellStyle name="Normal 5 2 5" xfId="1189"/>
    <cellStyle name="Normal 5 2 5 2" xfId="1190"/>
    <cellStyle name="Normal 5 2_DALYVIAI" xfId="1191"/>
    <cellStyle name="Normal 5 3" xfId="1192"/>
    <cellStyle name="Normal 5 3 2" xfId="1193"/>
    <cellStyle name="Normal 5 3 2 2" xfId="1194"/>
    <cellStyle name="Normal 5 3 3" xfId="1195"/>
    <cellStyle name="Normal 5 3 3 2" xfId="1196"/>
    <cellStyle name="Normal 5 3 4" xfId="1197"/>
    <cellStyle name="Normal 5 3 4 2" xfId="1198"/>
    <cellStyle name="Normal 5 3_DALYVIAI" xfId="1199"/>
    <cellStyle name="Normal 5 4" xfId="1200"/>
    <cellStyle name="Normal 5 5" xfId="1201"/>
    <cellStyle name="Normal 5 6" xfId="1202"/>
    <cellStyle name="Normal 5_4x200 M" xfId="1203"/>
    <cellStyle name="Normal 6" xfId="1204"/>
    <cellStyle name="Normal 6 2" xfId="1205"/>
    <cellStyle name="Normal 6 2 2" xfId="1206"/>
    <cellStyle name="Normal 6 2 2 2" xfId="1207"/>
    <cellStyle name="Normal 6 2 3" xfId="1208"/>
    <cellStyle name="Normal 6 2 3 2" xfId="1209"/>
    <cellStyle name="Normal 6 2 4" xfId="1210"/>
    <cellStyle name="Normal 6 2 4 2" xfId="1211"/>
    <cellStyle name="Normal 6 2 5" xfId="1212"/>
    <cellStyle name="Normal 6 2_4x200 M" xfId="1213"/>
    <cellStyle name="Normal 6 3" xfId="1214"/>
    <cellStyle name="Normal 6 3 2" xfId="1215"/>
    <cellStyle name="Normal 6 3 2 2" xfId="1216"/>
    <cellStyle name="Normal 6 3 3" xfId="1217"/>
    <cellStyle name="Normal 6 3 3 2" xfId="1218"/>
    <cellStyle name="Normal 6 3 4" xfId="1219"/>
    <cellStyle name="Normal 6 3 4 2" xfId="1220"/>
    <cellStyle name="Normal 6 3 5" xfId="1221"/>
    <cellStyle name="Normal 6 3_4x200 M" xfId="1222"/>
    <cellStyle name="Normal 6 4" xfId="1223"/>
    <cellStyle name="Normal 6 4 2" xfId="1224"/>
    <cellStyle name="Normal 6 4 2 2" xfId="1225"/>
    <cellStyle name="Normal 6 4 3" xfId="1226"/>
    <cellStyle name="Normal 6 4 3 2" xfId="1227"/>
    <cellStyle name="Normal 6 4 4" xfId="1228"/>
    <cellStyle name="Normal 6 4 4 2" xfId="1229"/>
    <cellStyle name="Normal 6 4 5" xfId="1230"/>
    <cellStyle name="Normal 6 4_4x200 M" xfId="1231"/>
    <cellStyle name="Normal 6 5" xfId="1232"/>
    <cellStyle name="Normal 6 6" xfId="1233"/>
    <cellStyle name="Normal 6 6 2" xfId="1234"/>
    <cellStyle name="Normal 6 6 2 2" xfId="1235"/>
    <cellStyle name="Normal 6 6 3" xfId="1236"/>
    <cellStyle name="Normal 6 6 3 2" xfId="1237"/>
    <cellStyle name="Normal 6 6 4" xfId="1238"/>
    <cellStyle name="Normal 6 6 4 2" xfId="1239"/>
    <cellStyle name="Normal 6 6_DALYVIAI" xfId="1240"/>
    <cellStyle name="Normal 6 7" xfId="1241"/>
    <cellStyle name="Normal 6 8" xfId="1242"/>
    <cellStyle name="Normal 6 9" xfId="1243"/>
    <cellStyle name="Normal 6_4x200 M" xfId="1244"/>
    <cellStyle name="Normal 7" xfId="1245"/>
    <cellStyle name="Normal 7 2" xfId="1246"/>
    <cellStyle name="Normal 7 2 2" xfId="1247"/>
    <cellStyle name="Normal 7 2 2 2" xfId="1248"/>
    <cellStyle name="Normal 7 2 2 2 2" xfId="1249"/>
    <cellStyle name="Normal 7 2 2 3" xfId="1250"/>
    <cellStyle name="Normal 7 2 2 3 2" xfId="1251"/>
    <cellStyle name="Normal 7 2 2 4" xfId="1252"/>
    <cellStyle name="Normal 7 2 2 4 2" xfId="1253"/>
    <cellStyle name="Normal 7 2 2_DALYVIAI" xfId="1254"/>
    <cellStyle name="Normal 7 2 3" xfId="1255"/>
    <cellStyle name="Normal 7 2 3 2" xfId="1256"/>
    <cellStyle name="Normal 7 2 4" xfId="1257"/>
    <cellStyle name="Normal 7 2 5" xfId="1258"/>
    <cellStyle name="Normal 7 2 6" xfId="1259"/>
    <cellStyle name="Normal 7 2_4x200 M" xfId="1260"/>
    <cellStyle name="Normal 7 3" xfId="1261"/>
    <cellStyle name="Normal 7 4" xfId="1262"/>
    <cellStyle name="Normal 7 5" xfId="1263"/>
    <cellStyle name="Normal 7 6" xfId="1264"/>
    <cellStyle name="Normal 7_DALYVIAI" xfId="1265"/>
    <cellStyle name="Normal 8" xfId="1266"/>
    <cellStyle name="Normal 8 2" xfId="1267"/>
    <cellStyle name="Normal 8 2 2" xfId="1268"/>
    <cellStyle name="Normal 8 2 2 2" xfId="1269"/>
    <cellStyle name="Normal 8 2 2 2 2" xfId="1270"/>
    <cellStyle name="Normal 8 2 2 3" xfId="1271"/>
    <cellStyle name="Normal 8 2 2 3 2" xfId="1272"/>
    <cellStyle name="Normal 8 2 2 4" xfId="1273"/>
    <cellStyle name="Normal 8 2 2 4 2" xfId="1274"/>
    <cellStyle name="Normal 8 2 2 5" xfId="1275"/>
    <cellStyle name="Normal 8 2 2_4x200 M" xfId="1276"/>
    <cellStyle name="Normal 8 2 3" xfId="1277"/>
    <cellStyle name="Normal 8 2 3 2" xfId="1278"/>
    <cellStyle name="Normal 8 2 4" xfId="1279"/>
    <cellStyle name="Normal 8 2 4 2" xfId="1280"/>
    <cellStyle name="Normal 8 2 5" xfId="1281"/>
    <cellStyle name="Normal 8 2 5 2" xfId="1282"/>
    <cellStyle name="Normal 8 2 6" xfId="1283"/>
    <cellStyle name="Normal 8 2_4x200 M" xfId="1284"/>
    <cellStyle name="Normal 8 3" xfId="1285"/>
    <cellStyle name="Normal 8 4" xfId="1286"/>
    <cellStyle name="Normal 8 4 2" xfId="1287"/>
    <cellStyle name="Normal 8 4 2 2" xfId="1288"/>
    <cellStyle name="Normal 8 4 3" xfId="1289"/>
    <cellStyle name="Normal 8 4 3 2" xfId="1290"/>
    <cellStyle name="Normal 8 4 4" xfId="1291"/>
    <cellStyle name="Normal 8 4 4 2" xfId="1292"/>
    <cellStyle name="Normal 8 4_DALYVIAI" xfId="1293"/>
    <cellStyle name="Normal 8 5" xfId="1294"/>
    <cellStyle name="Normal 8 6" xfId="1295"/>
    <cellStyle name="Normal 8 7" xfId="1296"/>
    <cellStyle name="Normal 8_4x200 M" xfId="1297"/>
    <cellStyle name="Normal 9" xfId="1298"/>
    <cellStyle name="Normal 9 10" xfId="1299"/>
    <cellStyle name="Normal 9 2" xfId="1300"/>
    <cellStyle name="Normal 9 2 2" xfId="1301"/>
    <cellStyle name="Normal 9 2 2 2" xfId="1302"/>
    <cellStyle name="Normal 9 2 3" xfId="1303"/>
    <cellStyle name="Normal 9 2 3 2" xfId="1304"/>
    <cellStyle name="Normal 9 2 4" xfId="1305"/>
    <cellStyle name="Normal 9 2 4 2" xfId="1306"/>
    <cellStyle name="Normal 9 2 5" xfId="1307"/>
    <cellStyle name="Normal 9 2_4x200 M" xfId="1308"/>
    <cellStyle name="Normal 9 3" xfId="1309"/>
    <cellStyle name="Normal 9 3 2" xfId="1310"/>
    <cellStyle name="Normal 9 3 2 2" xfId="1311"/>
    <cellStyle name="Normal 9 3 2 2 2" xfId="1312"/>
    <cellStyle name="Normal 9 3 2 3" xfId="1313"/>
    <cellStyle name="Normal 9 3 2 3 2" xfId="1314"/>
    <cellStyle name="Normal 9 3 2 4" xfId="1315"/>
    <cellStyle name="Normal 9 3 2 4 2" xfId="1316"/>
    <cellStyle name="Normal 9 3 2 5" xfId="1317"/>
    <cellStyle name="Normal 9 3 2_4x200 M" xfId="1318"/>
    <cellStyle name="Normal 9 3 3" xfId="1319"/>
    <cellStyle name="Normal 9 3 3 2" xfId="1320"/>
    <cellStyle name="Normal 9 3 4" xfId="1321"/>
    <cellStyle name="Normal 9 3 4 2" xfId="1322"/>
    <cellStyle name="Normal 9 3 5" xfId="1323"/>
    <cellStyle name="Normal 9 3 5 2" xfId="1324"/>
    <cellStyle name="Normal 9 3 6" xfId="1325"/>
    <cellStyle name="Normal 9 3_4x200 M" xfId="1326"/>
    <cellStyle name="Normal 9 4" xfId="1327"/>
    <cellStyle name="Normal 9 4 2" xfId="1328"/>
    <cellStyle name="Normal 9 4 2 2" xfId="1329"/>
    <cellStyle name="Normal 9 4 3" xfId="1330"/>
    <cellStyle name="Normal 9 4 3 2" xfId="1331"/>
    <cellStyle name="Normal 9 4 4" xfId="1332"/>
    <cellStyle name="Normal 9 4 4 2" xfId="1333"/>
    <cellStyle name="Normal 9 4 5" xfId="1334"/>
    <cellStyle name="Normal 9 4_4x200 M" xfId="1335"/>
    <cellStyle name="Normal 9 5" xfId="1336"/>
    <cellStyle name="Normal 9 5 2" xfId="1337"/>
    <cellStyle name="Normal 9 5 2 2" xfId="1338"/>
    <cellStyle name="Normal 9 5 3" xfId="1339"/>
    <cellStyle name="Normal 9 5 3 2" xfId="1340"/>
    <cellStyle name="Normal 9 5 4" xfId="1341"/>
    <cellStyle name="Normal 9 5 4 2" xfId="1342"/>
    <cellStyle name="Normal 9 5 5" xfId="1343"/>
    <cellStyle name="Normal 9 5_4x200 M" xfId="1344"/>
    <cellStyle name="Normal 9 6" xfId="1345"/>
    <cellStyle name="Normal 9 7" xfId="1346"/>
    <cellStyle name="Normal 9 7 2" xfId="1347"/>
    <cellStyle name="Normal 9 7 2 2" xfId="1348"/>
    <cellStyle name="Normal 9 7 3" xfId="1349"/>
    <cellStyle name="Normal 9 7 3 2" xfId="1350"/>
    <cellStyle name="Normal 9 7 4" xfId="1351"/>
    <cellStyle name="Normal 9 7 4 2" xfId="1352"/>
    <cellStyle name="Normal 9 7_DALYVIAI" xfId="1353"/>
    <cellStyle name="Normal 9 8" xfId="1354"/>
    <cellStyle name="Normal 9 9" xfId="1355"/>
    <cellStyle name="Normal 9_4x200 M" xfId="1356"/>
    <cellStyle name="Normal_60 M1" xfId="1357"/>
    <cellStyle name="Normal_daugiakove" xfId="1358"/>
    <cellStyle name="Normal_Daugiakoves" xfId="1359"/>
    <cellStyle name="Normal_Komandiniai" xfId="1360"/>
    <cellStyle name="Note" xfId="1361"/>
    <cellStyle name="Paprastas 2" xfId="1362"/>
    <cellStyle name="Paprastas 2 2" xfId="1363"/>
    <cellStyle name="Paprastas_Lapas1" xfId="1364"/>
    <cellStyle name="Paryškinimas 1" xfId="1365"/>
    <cellStyle name="Paryškinimas 2" xfId="1366"/>
    <cellStyle name="Paryškinimas 3" xfId="1367"/>
    <cellStyle name="Paryškinimas 4" xfId="1368"/>
    <cellStyle name="Paryškinimas 5" xfId="1369"/>
    <cellStyle name="Paryškinimas 6" xfId="1370"/>
    <cellStyle name="Pastaba" xfId="1371"/>
    <cellStyle name="Pavadinimas" xfId="1372"/>
    <cellStyle name="Percent [0]" xfId="1373"/>
    <cellStyle name="Percent [0] 2" xfId="1374"/>
    <cellStyle name="Percent [0] 3" xfId="1375"/>
    <cellStyle name="Percent [00]" xfId="1376"/>
    <cellStyle name="Percent [00] 2" xfId="1377"/>
    <cellStyle name="Percent [00] 3" xfId="1378"/>
    <cellStyle name="Percent [2]" xfId="1379"/>
    <cellStyle name="Percent [2] 2" xfId="1380"/>
    <cellStyle name="Percent [2] 2 2" xfId="1381"/>
    <cellStyle name="Percent [2] 3" xfId="1382"/>
    <cellStyle name="PrePop Currency (0)" xfId="1383"/>
    <cellStyle name="PrePop Currency (0) 2" xfId="1384"/>
    <cellStyle name="PrePop Currency (2)" xfId="1385"/>
    <cellStyle name="PrePop Currency (2) 2" xfId="1386"/>
    <cellStyle name="PrePop Units (0)" xfId="1387"/>
    <cellStyle name="PrePop Units (0) 2" xfId="1388"/>
    <cellStyle name="PrePop Units (1)" xfId="1389"/>
    <cellStyle name="PrePop Units (1) 2" xfId="1390"/>
    <cellStyle name="PrePop Units (2)" xfId="1391"/>
    <cellStyle name="PrePop Units (2) 2" xfId="1392"/>
    <cellStyle name="Percent" xfId="1393"/>
    <cellStyle name="Skaičiavimas" xfId="1394"/>
    <cellStyle name="Suma" xfId="1395"/>
    <cellStyle name="Susietas langelis" xfId="1396"/>
    <cellStyle name="Text Indent A" xfId="1397"/>
    <cellStyle name="Text Indent B" xfId="1398"/>
    <cellStyle name="Text Indent B 2" xfId="1399"/>
    <cellStyle name="Text Indent C" xfId="1400"/>
    <cellStyle name="Text Indent C 2" xfId="1401"/>
    <cellStyle name="Tikrinimo langelis" xfId="1402"/>
    <cellStyle name="Currency" xfId="1403"/>
    <cellStyle name="Currency [0]" xfId="1404"/>
    <cellStyle name="Walutowy [0]_PLDT" xfId="1405"/>
    <cellStyle name="Walutowy_PLDT" xfId="1406"/>
    <cellStyle name="Обычный_Итоговый спартакиады 1991-92 г" xfId="14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externalLink" Target="externalLinks/externalLink1.xml" /><Relationship Id="rId52" Type="http://schemas.openxmlformats.org/officeDocument/2006/relationships/externalLink" Target="externalLinks/externalLink2.xml" /><Relationship Id="rId53" Type="http://schemas.openxmlformats.org/officeDocument/2006/relationships/externalLink" Target="externalLinks/externalLink3.xml" /><Relationship Id="rId5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7</xdr:row>
      <xdr:rowOff>9525</xdr:rowOff>
    </xdr:from>
    <xdr:to>
      <xdr:col>22</xdr:col>
      <xdr:colOff>171450</xdr:colOff>
      <xdr:row>14</xdr:row>
      <xdr:rowOff>47625</xdr:rowOff>
    </xdr:to>
    <xdr:pic>
      <xdr:nvPicPr>
        <xdr:cNvPr id="1" name="Picture 2" descr="L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1143000"/>
          <a:ext cx="7810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65</xdr:row>
      <xdr:rowOff>0</xdr:rowOff>
    </xdr:from>
    <xdr:ext cx="590550" cy="504825"/>
    <xdr:sp>
      <xdr:nvSpPr>
        <xdr:cNvPr id="1" name="AutoShape 2"/>
        <xdr:cNvSpPr>
          <a:spLocks noChangeAspect="1"/>
        </xdr:cNvSpPr>
      </xdr:nvSpPr>
      <xdr:spPr>
        <a:xfrm>
          <a:off x="7524750" y="11268075"/>
          <a:ext cx="5905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590550" cy="533400"/>
    <xdr:sp>
      <xdr:nvSpPr>
        <xdr:cNvPr id="2" name="AutoShape 2"/>
        <xdr:cNvSpPr>
          <a:spLocks noChangeAspect="1"/>
        </xdr:cNvSpPr>
      </xdr:nvSpPr>
      <xdr:spPr>
        <a:xfrm>
          <a:off x="7524750" y="11268075"/>
          <a:ext cx="5905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6</xdr:row>
      <xdr:rowOff>0</xdr:rowOff>
    </xdr:from>
    <xdr:ext cx="609600" cy="685800"/>
    <xdr:sp>
      <xdr:nvSpPr>
        <xdr:cNvPr id="1" name="AutoShape 2"/>
        <xdr:cNvSpPr>
          <a:spLocks noChangeAspect="1"/>
        </xdr:cNvSpPr>
      </xdr:nvSpPr>
      <xdr:spPr>
        <a:xfrm>
          <a:off x="7953375" y="1028700"/>
          <a:ext cx="6096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609600" cy="704850"/>
    <xdr:sp>
      <xdr:nvSpPr>
        <xdr:cNvPr id="2" name="AutoShape 2"/>
        <xdr:cNvSpPr>
          <a:spLocks noChangeAspect="1"/>
        </xdr:cNvSpPr>
      </xdr:nvSpPr>
      <xdr:spPr>
        <a:xfrm>
          <a:off x="7953375" y="1028700"/>
          <a:ext cx="6096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590550" cy="504825"/>
    <xdr:sp>
      <xdr:nvSpPr>
        <xdr:cNvPr id="3" name="AutoShape 2"/>
        <xdr:cNvSpPr>
          <a:spLocks noChangeAspect="1"/>
        </xdr:cNvSpPr>
      </xdr:nvSpPr>
      <xdr:spPr>
        <a:xfrm>
          <a:off x="7953375" y="8591550"/>
          <a:ext cx="5905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590550" cy="533400"/>
    <xdr:sp>
      <xdr:nvSpPr>
        <xdr:cNvPr id="4" name="AutoShape 2"/>
        <xdr:cNvSpPr>
          <a:spLocks noChangeAspect="1"/>
        </xdr:cNvSpPr>
      </xdr:nvSpPr>
      <xdr:spPr>
        <a:xfrm>
          <a:off x="7953375" y="8591550"/>
          <a:ext cx="5905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6</xdr:row>
      <xdr:rowOff>0</xdr:rowOff>
    </xdr:from>
    <xdr:ext cx="609600" cy="685800"/>
    <xdr:sp>
      <xdr:nvSpPr>
        <xdr:cNvPr id="1" name="AutoShape 2"/>
        <xdr:cNvSpPr>
          <a:spLocks noChangeAspect="1"/>
        </xdr:cNvSpPr>
      </xdr:nvSpPr>
      <xdr:spPr>
        <a:xfrm>
          <a:off x="7953375" y="1028700"/>
          <a:ext cx="6096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609600" cy="704850"/>
    <xdr:sp>
      <xdr:nvSpPr>
        <xdr:cNvPr id="2" name="AutoShape 2"/>
        <xdr:cNvSpPr>
          <a:spLocks noChangeAspect="1"/>
        </xdr:cNvSpPr>
      </xdr:nvSpPr>
      <xdr:spPr>
        <a:xfrm>
          <a:off x="7953375" y="1028700"/>
          <a:ext cx="6096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590550" cy="504825"/>
    <xdr:sp>
      <xdr:nvSpPr>
        <xdr:cNvPr id="3" name="AutoShape 2"/>
        <xdr:cNvSpPr>
          <a:spLocks noChangeAspect="1"/>
        </xdr:cNvSpPr>
      </xdr:nvSpPr>
      <xdr:spPr>
        <a:xfrm>
          <a:off x="7953375" y="1028700"/>
          <a:ext cx="5905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590550" cy="533400"/>
    <xdr:sp>
      <xdr:nvSpPr>
        <xdr:cNvPr id="4" name="AutoShape 2"/>
        <xdr:cNvSpPr>
          <a:spLocks noChangeAspect="1"/>
        </xdr:cNvSpPr>
      </xdr:nvSpPr>
      <xdr:spPr>
        <a:xfrm>
          <a:off x="7953375" y="1028700"/>
          <a:ext cx="5905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590550" cy="504825"/>
    <xdr:sp>
      <xdr:nvSpPr>
        <xdr:cNvPr id="5" name="AutoShape 2"/>
        <xdr:cNvSpPr>
          <a:spLocks noChangeAspect="1"/>
        </xdr:cNvSpPr>
      </xdr:nvSpPr>
      <xdr:spPr>
        <a:xfrm>
          <a:off x="7953375" y="2343150"/>
          <a:ext cx="5905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590550" cy="533400"/>
    <xdr:sp>
      <xdr:nvSpPr>
        <xdr:cNvPr id="6" name="AutoShape 2"/>
        <xdr:cNvSpPr>
          <a:spLocks noChangeAspect="1"/>
        </xdr:cNvSpPr>
      </xdr:nvSpPr>
      <xdr:spPr>
        <a:xfrm>
          <a:off x="7953375" y="2343150"/>
          <a:ext cx="5905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7out/Documents%20and%20Settings\All%20Users\Documents\LAF%20teure%202007v\Alfonso%20II%20diena\5000%20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8out/vis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8out/finaliniu%20varzubu%20rezultatai%201%20di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si (4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0bbM"/>
      <sheetName val="110bb V"/>
      <sheetName val="100 M"/>
      <sheetName val="100 V"/>
      <sheetName val="400 M"/>
      <sheetName val="400 V"/>
      <sheetName val="1500 M"/>
      <sheetName val="1500 V"/>
      <sheetName val="2000kl M"/>
      <sheetName val="4x100M"/>
      <sheetName val="4x100 V"/>
      <sheetName val="Ej M"/>
      <sheetName val="Ej V"/>
      <sheetName val="T M"/>
      <sheetName val="T V"/>
      <sheetName val="R M"/>
      <sheetName val="R V"/>
      <sheetName val="D M"/>
      <sheetName val="D 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Z45"/>
  <sheetViews>
    <sheetView zoomScalePageLayoutView="0" workbookViewId="0" topLeftCell="A10">
      <selection activeCell="B21" sqref="B21"/>
    </sheetView>
  </sheetViews>
  <sheetFormatPr defaultColWidth="9.140625" defaultRowHeight="12.75"/>
  <cols>
    <col min="1" max="1" width="4.421875" style="343" customWidth="1"/>
    <col min="2" max="2" width="0.5625" style="343" customWidth="1"/>
    <col min="3" max="3" width="3.7109375" style="343" customWidth="1"/>
    <col min="4" max="25" width="5.7109375" style="343" customWidth="1"/>
    <col min="26" max="26" width="9.00390625" style="343" customWidth="1"/>
    <col min="27" max="41" width="5.7109375" style="343" customWidth="1"/>
    <col min="42" max="16384" width="9.140625" style="343" customWidth="1"/>
  </cols>
  <sheetData>
    <row r="1" ht="12.75">
      <c r="B1" s="342"/>
    </row>
    <row r="2" ht="12.75">
      <c r="B2" s="342"/>
    </row>
    <row r="3" ht="12.75">
      <c r="B3" s="342"/>
    </row>
    <row r="4" ht="12.75">
      <c r="B4" s="342"/>
    </row>
    <row r="5" ht="12.75">
      <c r="B5" s="342"/>
    </row>
    <row r="6" ht="12.75">
      <c r="B6" s="342"/>
    </row>
    <row r="7" ht="12.75">
      <c r="B7" s="342"/>
    </row>
    <row r="8" ht="12.75">
      <c r="B8" s="342"/>
    </row>
    <row r="9" spans="2:16" ht="12.75">
      <c r="B9" s="342"/>
      <c r="P9" s="344"/>
    </row>
    <row r="10" ht="12.75">
      <c r="B10" s="342"/>
    </row>
    <row r="11" ht="12.75">
      <c r="B11" s="342"/>
    </row>
    <row r="12" ht="12.75">
      <c r="B12" s="342"/>
    </row>
    <row r="13" ht="12.75">
      <c r="B13" s="342"/>
    </row>
    <row r="14" ht="12.75">
      <c r="B14" s="342"/>
    </row>
    <row r="15" ht="12.75">
      <c r="B15" s="342"/>
    </row>
    <row r="16" spans="2:4" ht="15.75">
      <c r="B16" s="342"/>
      <c r="D16" s="186"/>
    </row>
    <row r="17" spans="2:4" ht="20.25">
      <c r="B17" s="342"/>
      <c r="D17" s="345" t="s">
        <v>0</v>
      </c>
    </row>
    <row r="18" spans="2:4" ht="15.75">
      <c r="B18" s="342"/>
      <c r="D18" s="186"/>
    </row>
    <row r="19" spans="2:4" ht="17.25" customHeight="1">
      <c r="B19" s="342"/>
      <c r="D19" s="346"/>
    </row>
    <row r="20" ht="4.5" customHeight="1">
      <c r="B20" s="342"/>
    </row>
    <row r="21" spans="1:26" ht="3" customHeight="1">
      <c r="A21" s="347"/>
      <c r="B21" s="348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</row>
    <row r="22" ht="4.5" customHeight="1">
      <c r="B22" s="342"/>
    </row>
    <row r="23" ht="12.75">
      <c r="B23" s="342"/>
    </row>
    <row r="24" ht="12.75">
      <c r="B24" s="342"/>
    </row>
    <row r="25" ht="12.75">
      <c r="B25" s="342"/>
    </row>
    <row r="26" ht="12.75">
      <c r="B26" s="342"/>
    </row>
    <row r="27" ht="12.75">
      <c r="B27" s="342"/>
    </row>
    <row r="28" ht="12.75">
      <c r="B28" s="342"/>
    </row>
    <row r="29" ht="12.75">
      <c r="B29" s="342"/>
    </row>
    <row r="30" ht="12.75">
      <c r="B30" s="342"/>
    </row>
    <row r="31" spans="2:4" ht="15.75">
      <c r="B31" s="342"/>
      <c r="D31" s="349" t="s">
        <v>939</v>
      </c>
    </row>
    <row r="32" spans="1:9" ht="6.75" customHeight="1">
      <c r="A32" s="350"/>
      <c r="B32" s="351"/>
      <c r="C32" s="350"/>
      <c r="D32" s="350"/>
      <c r="E32" s="350"/>
      <c r="F32" s="350"/>
      <c r="G32" s="350"/>
      <c r="H32" s="350"/>
      <c r="I32" s="350"/>
    </row>
    <row r="33" ht="6.75" customHeight="1">
      <c r="B33" s="342"/>
    </row>
    <row r="34" spans="2:4" ht="15.75">
      <c r="B34" s="342"/>
      <c r="D34" s="352" t="s">
        <v>940</v>
      </c>
    </row>
    <row r="35" spans="2:4" ht="12.75">
      <c r="B35" s="342"/>
      <c r="D35" s="343" t="s">
        <v>941</v>
      </c>
    </row>
    <row r="36" ht="12.75">
      <c r="B36" s="342"/>
    </row>
    <row r="37" ht="12.75">
      <c r="B37" s="342"/>
    </row>
    <row r="38" spans="2:15" ht="12.75">
      <c r="B38" s="342"/>
      <c r="E38" s="353" t="s">
        <v>942</v>
      </c>
      <c r="F38" s="353"/>
      <c r="G38" s="353"/>
      <c r="H38" s="353"/>
      <c r="I38" s="353"/>
      <c r="J38" s="353"/>
      <c r="K38" s="353"/>
      <c r="L38" s="354" t="s">
        <v>943</v>
      </c>
      <c r="M38" s="354"/>
      <c r="N38" s="354"/>
      <c r="O38" s="353"/>
    </row>
    <row r="39" spans="2:15" ht="12.75">
      <c r="B39" s="342"/>
      <c r="E39" s="353"/>
      <c r="F39" s="353"/>
      <c r="G39" s="353"/>
      <c r="H39" s="353"/>
      <c r="I39" s="353"/>
      <c r="J39" s="353"/>
      <c r="K39" s="353"/>
      <c r="L39" s="353"/>
      <c r="M39" s="353"/>
      <c r="N39" s="355"/>
      <c r="O39" s="353"/>
    </row>
    <row r="40" spans="2:15" ht="12.75">
      <c r="B40" s="342"/>
      <c r="E40" s="353" t="s">
        <v>944</v>
      </c>
      <c r="F40" s="353"/>
      <c r="G40" s="353"/>
      <c r="H40" s="353"/>
      <c r="I40" s="353"/>
      <c r="J40" s="353"/>
      <c r="K40" s="353"/>
      <c r="L40" s="353" t="s">
        <v>945</v>
      </c>
      <c r="M40" s="353"/>
      <c r="N40" s="353"/>
      <c r="O40" s="353"/>
    </row>
    <row r="41" spans="2:15" ht="12.75">
      <c r="B41" s="342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</row>
    <row r="42" spans="2:15" ht="12.75">
      <c r="B42" s="342"/>
      <c r="E42" s="353" t="s">
        <v>946</v>
      </c>
      <c r="F42" s="353"/>
      <c r="G42" s="353"/>
      <c r="H42" s="353"/>
      <c r="I42" s="353"/>
      <c r="J42" s="353"/>
      <c r="K42" s="353"/>
      <c r="L42" s="353" t="s">
        <v>947</v>
      </c>
      <c r="M42" s="353"/>
      <c r="N42" s="355"/>
      <c r="O42" s="353"/>
    </row>
    <row r="43" ht="12.75">
      <c r="B43" s="342"/>
    </row>
    <row r="44" ht="12.75">
      <c r="B44" s="342"/>
    </row>
    <row r="45" ht="12.75">
      <c r="N45" s="356"/>
    </row>
  </sheetData>
  <sheetProtection/>
  <printOptions/>
  <pageMargins left="0.2362204724409449" right="0.15748031496062992" top="0.52" bottom="0.43" header="0.5118110236220472" footer="0.5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7109375" style="400" customWidth="1"/>
    <col min="2" max="2" width="5.7109375" style="400" hidden="1" customWidth="1"/>
    <col min="3" max="3" width="11.140625" style="400" customWidth="1"/>
    <col min="4" max="4" width="14.140625" style="400" bestFit="1" customWidth="1"/>
    <col min="5" max="5" width="10.7109375" style="409" customWidth="1"/>
    <col min="6" max="6" width="14.57421875" style="410" bestFit="1" customWidth="1"/>
    <col min="7" max="7" width="16.7109375" style="410" bestFit="1" customWidth="1"/>
    <col min="8" max="8" width="11.28125" style="410" customWidth="1"/>
    <col min="9" max="9" width="5.8515625" style="410" bestFit="1" customWidth="1"/>
    <col min="10" max="10" width="9.140625" style="398" customWidth="1"/>
    <col min="11" max="11" width="6.421875" style="201" bestFit="1" customWidth="1"/>
    <col min="12" max="12" width="20.28125" style="411" customWidth="1"/>
    <col min="13" max="13" width="6.00390625" style="58" hidden="1" customWidth="1"/>
    <col min="14" max="14" width="6.00390625" style="91" hidden="1" customWidth="1"/>
    <col min="15" max="15" width="3.00390625" style="400" hidden="1" customWidth="1"/>
    <col min="16" max="16" width="2.00390625" style="400" hidden="1" customWidth="1"/>
    <col min="17" max="17" width="6.28125" style="400" bestFit="1" customWidth="1"/>
    <col min="18" max="16384" width="9.140625" style="400" customWidth="1"/>
  </cols>
  <sheetData>
    <row r="1" spans="1:14" s="186" customFormat="1" ht="15.75">
      <c r="A1" s="193" t="s">
        <v>0</v>
      </c>
      <c r="D1" s="191"/>
      <c r="E1" s="190"/>
      <c r="F1" s="190"/>
      <c r="G1" s="190"/>
      <c r="H1" s="189"/>
      <c r="I1" s="189"/>
      <c r="J1" s="96"/>
      <c r="K1" s="98"/>
      <c r="L1" s="98"/>
      <c r="M1" s="85"/>
      <c r="N1" s="70"/>
    </row>
    <row r="2" spans="1:14" s="186" customFormat="1" ht="15.75">
      <c r="A2" s="186" t="s">
        <v>887</v>
      </c>
      <c r="D2" s="191"/>
      <c r="E2" s="190"/>
      <c r="F2" s="190"/>
      <c r="G2" s="189"/>
      <c r="H2" s="189"/>
      <c r="I2" s="188"/>
      <c r="J2" s="96"/>
      <c r="K2" s="96"/>
      <c r="L2" s="95"/>
      <c r="M2" s="85"/>
      <c r="N2" s="70"/>
    </row>
    <row r="3" spans="1:12" ht="12.75">
      <c r="A3" s="344"/>
      <c r="B3" s="344"/>
      <c r="C3" s="399"/>
      <c r="D3" s="344"/>
      <c r="E3" s="344"/>
      <c r="F3" s="344"/>
      <c r="G3" s="344"/>
      <c r="H3" s="344"/>
      <c r="I3" s="344"/>
      <c r="J3" s="57"/>
      <c r="K3" s="57"/>
      <c r="L3" s="57"/>
    </row>
    <row r="4" spans="3:14" s="401" customFormat="1" ht="15.75">
      <c r="C4" s="186" t="s">
        <v>1088</v>
      </c>
      <c r="D4" s="186"/>
      <c r="E4" s="191"/>
      <c r="F4" s="191"/>
      <c r="G4" s="191"/>
      <c r="H4" s="402"/>
      <c r="I4" s="402"/>
      <c r="J4" s="392"/>
      <c r="K4" s="86"/>
      <c r="L4" s="96"/>
      <c r="M4" s="82"/>
      <c r="N4" s="91"/>
    </row>
    <row r="5" spans="3:14" s="401" customFormat="1" ht="18" customHeight="1" thickBot="1">
      <c r="C5" s="399">
        <v>1</v>
      </c>
      <c r="D5" s="399" t="s">
        <v>1020</v>
      </c>
      <c r="E5" s="191"/>
      <c r="F5" s="191"/>
      <c r="G5" s="191"/>
      <c r="H5" s="402"/>
      <c r="I5" s="402"/>
      <c r="J5" s="392"/>
      <c r="K5" s="86"/>
      <c r="L5" s="82"/>
      <c r="M5" s="82"/>
      <c r="N5" s="91"/>
    </row>
    <row r="6" spans="1:14" s="407" customFormat="1" ht="18" customHeight="1" thickBot="1">
      <c r="A6" s="171" t="s">
        <v>395</v>
      </c>
      <c r="B6" s="403" t="s">
        <v>126</v>
      </c>
      <c r="C6" s="404" t="s">
        <v>6</v>
      </c>
      <c r="D6" s="405" t="s">
        <v>7</v>
      </c>
      <c r="E6" s="406" t="s">
        <v>8</v>
      </c>
      <c r="F6" s="335" t="s">
        <v>9</v>
      </c>
      <c r="G6" s="335" t="s">
        <v>10</v>
      </c>
      <c r="H6" s="335" t="s">
        <v>11</v>
      </c>
      <c r="I6" s="335" t="s">
        <v>12</v>
      </c>
      <c r="J6" s="393" t="s">
        <v>13</v>
      </c>
      <c r="K6" s="72" t="s">
        <v>14</v>
      </c>
      <c r="L6" s="71" t="s">
        <v>15</v>
      </c>
      <c r="M6" s="70"/>
      <c r="N6" s="70"/>
    </row>
    <row r="7" spans="1:16" ht="18" customHeight="1">
      <c r="A7" s="373">
        <v>1</v>
      </c>
      <c r="B7" s="266">
        <v>10</v>
      </c>
      <c r="C7" s="153" t="s">
        <v>694</v>
      </c>
      <c r="D7" s="152" t="s">
        <v>695</v>
      </c>
      <c r="E7" s="151" t="s">
        <v>696</v>
      </c>
      <c r="F7" s="145" t="s">
        <v>257</v>
      </c>
      <c r="G7" s="145" t="s">
        <v>258</v>
      </c>
      <c r="H7" s="145"/>
      <c r="I7" s="150"/>
      <c r="J7" s="122">
        <v>44.51</v>
      </c>
      <c r="K7" s="64" t="str">
        <f>IF(ISBLANK(J7),"",IF(J7&lt;=34.75,"KSM",IF(J7&lt;=36.2,"I A",IF(J7&lt;=38.5,"II A",IF(J7&lt;=42,"III A",IF(J7&lt;=46,"I JA",IF(J7&lt;=50,"II JA",IF(J7&lt;=53,"III JA"))))))))</f>
        <v>I JA</v>
      </c>
      <c r="L7" s="48" t="s">
        <v>599</v>
      </c>
      <c r="M7" s="91" t="s">
        <v>117</v>
      </c>
      <c r="N7" s="395">
        <v>28.96</v>
      </c>
      <c r="O7" s="400">
        <v>1</v>
      </c>
      <c r="P7" s="400">
        <v>1</v>
      </c>
    </row>
    <row r="8" spans="1:16" ht="18" customHeight="1">
      <c r="A8" s="373">
        <v>2</v>
      </c>
      <c r="B8" s="266">
        <v>69</v>
      </c>
      <c r="C8" s="153" t="s">
        <v>704</v>
      </c>
      <c r="D8" s="152" t="s">
        <v>705</v>
      </c>
      <c r="E8" s="151" t="s">
        <v>706</v>
      </c>
      <c r="F8" s="145" t="s">
        <v>38</v>
      </c>
      <c r="G8" s="145" t="s">
        <v>39</v>
      </c>
      <c r="H8" s="145"/>
      <c r="I8" s="150"/>
      <c r="J8" s="122">
        <v>41.33</v>
      </c>
      <c r="K8" s="64" t="str">
        <f>IF(ISBLANK(J8),"",IF(J8&lt;=34.75,"KSM",IF(J8&lt;=36.2,"I A",IF(J8&lt;=38.5,"II A",IF(J8&lt;=42,"III A",IF(J8&lt;=46,"I JA",IF(J8&lt;=50,"II JA",IF(J8&lt;=53,"III JA"))))))))</f>
        <v>III A</v>
      </c>
      <c r="L8" s="48" t="s">
        <v>56</v>
      </c>
      <c r="M8" s="395">
        <v>40.6</v>
      </c>
      <c r="N8" s="395" t="s">
        <v>117</v>
      </c>
      <c r="O8" s="400">
        <v>1</v>
      </c>
      <c r="P8" s="400">
        <v>2</v>
      </c>
    </row>
    <row r="9" spans="1:16" ht="18" customHeight="1">
      <c r="A9" s="373">
        <v>3</v>
      </c>
      <c r="B9" s="266">
        <v>15</v>
      </c>
      <c r="C9" s="153" t="s">
        <v>254</v>
      </c>
      <c r="D9" s="152" t="s">
        <v>674</v>
      </c>
      <c r="E9" s="151" t="s">
        <v>675</v>
      </c>
      <c r="F9" s="145" t="s">
        <v>257</v>
      </c>
      <c r="G9" s="145" t="s">
        <v>258</v>
      </c>
      <c r="H9" s="145"/>
      <c r="I9" s="150"/>
      <c r="J9" s="122">
        <v>39.85</v>
      </c>
      <c r="K9" s="64" t="str">
        <f>IF(ISBLANK(J9),"",IF(J9&lt;=34.75,"KSM",IF(J9&lt;=36.2,"I A",IF(J9&lt;=38.5,"II A",IF(J9&lt;=42,"III A",IF(J9&lt;=46,"I JA",IF(J9&lt;=50,"II JA",IF(J9&lt;=53,"III JA"))))))))</f>
        <v>III A</v>
      </c>
      <c r="L9" s="48" t="s">
        <v>599</v>
      </c>
      <c r="M9" s="91" t="s">
        <v>117</v>
      </c>
      <c r="N9" s="395">
        <v>25.2</v>
      </c>
      <c r="O9" s="400">
        <v>1</v>
      </c>
      <c r="P9" s="400">
        <v>3</v>
      </c>
    </row>
    <row r="10" spans="1:16" ht="18" customHeight="1">
      <c r="A10" s="373">
        <v>4</v>
      </c>
      <c r="B10" s="266">
        <v>157</v>
      </c>
      <c r="C10" s="153" t="s">
        <v>282</v>
      </c>
      <c r="D10" s="152" t="s">
        <v>702</v>
      </c>
      <c r="E10" s="151" t="s">
        <v>703</v>
      </c>
      <c r="F10" s="145" t="s">
        <v>624</v>
      </c>
      <c r="G10" s="145" t="s">
        <v>162</v>
      </c>
      <c r="H10" s="145" t="s">
        <v>625</v>
      </c>
      <c r="I10" s="150" t="s">
        <v>50</v>
      </c>
      <c r="J10" s="122">
        <v>44.23</v>
      </c>
      <c r="K10" s="64" t="str">
        <f>IF(ISBLANK(J10),"",IF(J10&lt;=34.75,"KSM",IF(J10&lt;=36.2,"I A",IF(J10&lt;=38.5,"II A",IF(J10&lt;=42,"III A",IF(J10&lt;=46,"I JA",IF(J10&lt;=50,"II JA",IF(J10&lt;=53,"III JA"))))))))</f>
        <v>I JA</v>
      </c>
      <c r="L10" s="48" t="s">
        <v>626</v>
      </c>
      <c r="M10" s="91" t="s">
        <v>117</v>
      </c>
      <c r="N10" s="395">
        <v>24.9</v>
      </c>
      <c r="O10" s="400">
        <v>1</v>
      </c>
      <c r="P10" s="400">
        <v>4</v>
      </c>
    </row>
    <row r="11" spans="3:14" s="401" customFormat="1" ht="18" customHeight="1" thickBot="1">
      <c r="C11" s="399">
        <v>2</v>
      </c>
      <c r="D11" s="399" t="s">
        <v>1020</v>
      </c>
      <c r="E11" s="191"/>
      <c r="F11" s="191"/>
      <c r="G11" s="191"/>
      <c r="H11" s="402"/>
      <c r="I11" s="402"/>
      <c r="J11" s="392"/>
      <c r="K11" s="86"/>
      <c r="L11" s="82"/>
      <c r="M11" s="82"/>
      <c r="N11" s="91"/>
    </row>
    <row r="12" spans="1:14" s="407" customFormat="1" ht="18" customHeight="1" thickBot="1">
      <c r="A12" s="171" t="s">
        <v>395</v>
      </c>
      <c r="B12" s="403" t="s">
        <v>126</v>
      </c>
      <c r="C12" s="404" t="s">
        <v>6</v>
      </c>
      <c r="D12" s="405" t="s">
        <v>7</v>
      </c>
      <c r="E12" s="406" t="s">
        <v>8</v>
      </c>
      <c r="F12" s="335" t="s">
        <v>9</v>
      </c>
      <c r="G12" s="335" t="s">
        <v>10</v>
      </c>
      <c r="H12" s="335" t="s">
        <v>11</v>
      </c>
      <c r="I12" s="335" t="s">
        <v>12</v>
      </c>
      <c r="J12" s="393" t="s">
        <v>13</v>
      </c>
      <c r="K12" s="72" t="s">
        <v>14</v>
      </c>
      <c r="L12" s="71" t="s">
        <v>15</v>
      </c>
      <c r="M12" s="70"/>
      <c r="N12" s="70"/>
    </row>
    <row r="13" spans="1:16" ht="18" customHeight="1">
      <c r="A13" s="373">
        <v>1</v>
      </c>
      <c r="B13" s="266">
        <v>73</v>
      </c>
      <c r="C13" s="153" t="s">
        <v>677</v>
      </c>
      <c r="D13" s="152" t="s">
        <v>678</v>
      </c>
      <c r="E13" s="151" t="s">
        <v>679</v>
      </c>
      <c r="F13" s="145" t="s">
        <v>55</v>
      </c>
      <c r="G13" s="145" t="s">
        <v>39</v>
      </c>
      <c r="H13" s="145"/>
      <c r="I13" s="150"/>
      <c r="J13" s="122">
        <v>40.62</v>
      </c>
      <c r="K13" s="64" t="str">
        <f>IF(ISBLANK(J13),"",IF(J13&lt;=34.75,"KSM",IF(J13&lt;=36.2,"I A",IF(J13&lt;=38.5,"II A",IF(J13&lt;=42,"III A",IF(J13&lt;=46,"I JA",IF(J13&lt;=50,"II JA",IF(J13&lt;=53,"III JA"))))))))</f>
        <v>III A</v>
      </c>
      <c r="L13" s="48" t="s">
        <v>56</v>
      </c>
      <c r="M13" s="91" t="s">
        <v>117</v>
      </c>
      <c r="N13" s="395" t="s">
        <v>117</v>
      </c>
      <c r="O13" s="400">
        <v>2</v>
      </c>
      <c r="P13" s="400">
        <v>1</v>
      </c>
    </row>
    <row r="14" spans="1:16" ht="18" customHeight="1">
      <c r="A14" s="373">
        <v>2</v>
      </c>
      <c r="B14" s="266">
        <v>7</v>
      </c>
      <c r="C14" s="153" t="s">
        <v>694</v>
      </c>
      <c r="D14" s="152" t="s">
        <v>711</v>
      </c>
      <c r="E14" s="151" t="s">
        <v>712</v>
      </c>
      <c r="F14" s="145" t="s">
        <v>257</v>
      </c>
      <c r="G14" s="145" t="s">
        <v>258</v>
      </c>
      <c r="H14" s="145"/>
      <c r="I14" s="150"/>
      <c r="J14" s="122">
        <v>39.12</v>
      </c>
      <c r="K14" s="64" t="str">
        <f>IF(ISBLANK(J14),"",IF(J14&lt;=34.75,"KSM",IF(J14&lt;=36.2,"I A",IF(J14&lt;=38.5,"II A",IF(J14&lt;=42,"III A",IF(J14&lt;=46,"I JA",IF(J14&lt;=50,"II JA",IF(J14&lt;=53,"III JA"))))))))</f>
        <v>III A</v>
      </c>
      <c r="L14" s="48" t="s">
        <v>599</v>
      </c>
      <c r="M14" s="91" t="s">
        <v>117</v>
      </c>
      <c r="N14" s="395">
        <v>25.69</v>
      </c>
      <c r="O14" s="400">
        <v>2</v>
      </c>
      <c r="P14" s="400">
        <v>2</v>
      </c>
    </row>
    <row r="15" spans="1:16" ht="18" customHeight="1">
      <c r="A15" s="373">
        <v>3</v>
      </c>
      <c r="B15" s="266">
        <v>82</v>
      </c>
      <c r="C15" s="153" t="s">
        <v>352</v>
      </c>
      <c r="D15" s="152" t="s">
        <v>351</v>
      </c>
      <c r="E15" s="151" t="s">
        <v>350</v>
      </c>
      <c r="F15" s="145" t="s">
        <v>38</v>
      </c>
      <c r="G15" s="145" t="s">
        <v>39</v>
      </c>
      <c r="H15" s="145"/>
      <c r="I15" s="150"/>
      <c r="J15" s="122">
        <v>38.71</v>
      </c>
      <c r="K15" s="64" t="str">
        <f>IF(ISBLANK(J15),"",IF(J15&lt;=34.75,"KSM",IF(J15&lt;=36.2,"I A",IF(J15&lt;=38.5,"II A",IF(J15&lt;=42,"III A",IF(J15&lt;=46,"I JA",IF(J15&lt;=50,"II JA",IF(J15&lt;=53,"III JA"))))))))</f>
        <v>III A</v>
      </c>
      <c r="L15" s="48" t="s">
        <v>349</v>
      </c>
      <c r="M15" s="395">
        <v>39.27</v>
      </c>
      <c r="N15" s="395">
        <v>24.26</v>
      </c>
      <c r="O15" s="400">
        <v>2</v>
      </c>
      <c r="P15" s="400">
        <v>3</v>
      </c>
    </row>
    <row r="16" spans="1:16" ht="18" customHeight="1">
      <c r="A16" s="373">
        <v>4</v>
      </c>
      <c r="B16" s="266">
        <v>184</v>
      </c>
      <c r="C16" s="153" t="s">
        <v>576</v>
      </c>
      <c r="D16" s="152" t="s">
        <v>577</v>
      </c>
      <c r="E16" s="151" t="s">
        <v>578</v>
      </c>
      <c r="F16" s="145" t="s">
        <v>263</v>
      </c>
      <c r="G16" s="145" t="s">
        <v>90</v>
      </c>
      <c r="H16" s="145"/>
      <c r="I16" s="150"/>
      <c r="J16" s="122">
        <v>39.84</v>
      </c>
      <c r="K16" s="64" t="str">
        <f>IF(ISBLANK(J16),"",IF(J16&lt;=34.75,"KSM",IF(J16&lt;=36.2,"I A",IF(J16&lt;=38.5,"II A",IF(J16&lt;=42,"III A",IF(J16&lt;=46,"I JA",IF(J16&lt;=50,"II JA",IF(J16&lt;=53,"III JA"))))))))</f>
        <v>III A</v>
      </c>
      <c r="L16" s="48" t="s">
        <v>253</v>
      </c>
      <c r="M16" s="395">
        <v>39.32</v>
      </c>
      <c r="N16" s="395">
        <v>24.97</v>
      </c>
      <c r="O16" s="400">
        <v>2</v>
      </c>
      <c r="P16" s="400">
        <v>4</v>
      </c>
    </row>
    <row r="17" spans="3:14" s="401" customFormat="1" ht="18" customHeight="1" thickBot="1">
      <c r="C17" s="399">
        <v>3</v>
      </c>
      <c r="D17" s="399" t="s">
        <v>1020</v>
      </c>
      <c r="E17" s="191"/>
      <c r="F17" s="191"/>
      <c r="G17" s="191"/>
      <c r="H17" s="402"/>
      <c r="I17" s="402"/>
      <c r="J17" s="392"/>
      <c r="K17" s="86"/>
      <c r="L17" s="82"/>
      <c r="M17" s="82"/>
      <c r="N17" s="91"/>
    </row>
    <row r="18" spans="1:14" s="407" customFormat="1" ht="18" customHeight="1" thickBot="1">
      <c r="A18" s="171" t="s">
        <v>395</v>
      </c>
      <c r="B18" s="403" t="s">
        <v>126</v>
      </c>
      <c r="C18" s="404" t="s">
        <v>6</v>
      </c>
      <c r="D18" s="405" t="s">
        <v>7</v>
      </c>
      <c r="E18" s="406" t="s">
        <v>8</v>
      </c>
      <c r="F18" s="335" t="s">
        <v>9</v>
      </c>
      <c r="G18" s="335" t="s">
        <v>10</v>
      </c>
      <c r="H18" s="335" t="s">
        <v>11</v>
      </c>
      <c r="I18" s="335" t="s">
        <v>12</v>
      </c>
      <c r="J18" s="393" t="s">
        <v>13</v>
      </c>
      <c r="K18" s="72" t="s">
        <v>14</v>
      </c>
      <c r="L18" s="71" t="s">
        <v>15</v>
      </c>
      <c r="M18" s="70"/>
      <c r="N18" s="70"/>
    </row>
    <row r="19" spans="1:16" ht="18" customHeight="1">
      <c r="A19" s="373">
        <v>1</v>
      </c>
      <c r="B19" s="266">
        <v>8</v>
      </c>
      <c r="C19" s="153" t="s">
        <v>166</v>
      </c>
      <c r="D19" s="152" t="s">
        <v>659</v>
      </c>
      <c r="E19" s="151" t="s">
        <v>660</v>
      </c>
      <c r="F19" s="145" t="s">
        <v>257</v>
      </c>
      <c r="G19" s="145" t="s">
        <v>258</v>
      </c>
      <c r="H19" s="145"/>
      <c r="I19" s="150"/>
      <c r="J19" s="122">
        <v>46.91</v>
      </c>
      <c r="K19" s="64" t="str">
        <f>IF(ISBLANK(J19),"",IF(J19&lt;=34.75,"KSM",IF(J19&lt;=36.2,"I A",IF(J19&lt;=38.5,"II A",IF(J19&lt;=42,"III A",IF(J19&lt;=46,"I JA",IF(J19&lt;=50,"II JA",IF(J19&lt;=53,"III JA"))))))))</f>
        <v>II JA</v>
      </c>
      <c r="L19" s="48" t="s">
        <v>599</v>
      </c>
      <c r="M19" s="91" t="s">
        <v>117</v>
      </c>
      <c r="N19" s="395">
        <v>28.44</v>
      </c>
      <c r="O19" s="400">
        <v>3</v>
      </c>
      <c r="P19" s="400">
        <v>1</v>
      </c>
    </row>
    <row r="20" spans="1:14" ht="18" customHeight="1">
      <c r="A20" s="373">
        <v>2</v>
      </c>
      <c r="B20" s="266"/>
      <c r="C20" s="153"/>
      <c r="D20" s="152"/>
      <c r="E20" s="151"/>
      <c r="F20" s="145"/>
      <c r="G20" s="145"/>
      <c r="H20" s="145"/>
      <c r="I20" s="150"/>
      <c r="J20" s="122"/>
      <c r="K20" s="64">
        <f>IF(ISBLANK(J20),"",IF(J20&lt;=34.75,"KSM",IF(J20&lt;=36.2,"I A",IF(J20&lt;=38.5,"II A",IF(J20&lt;=42,"III A",IF(J20&lt;=46,"I JA",IF(J20&lt;=50,"II JA",IF(J20&lt;=53,"III JA"))))))))</f>
      </c>
      <c r="L20" s="48"/>
      <c r="M20" s="395"/>
      <c r="N20" s="395"/>
    </row>
    <row r="21" spans="1:16" ht="18" customHeight="1">
      <c r="A21" s="373">
        <v>3</v>
      </c>
      <c r="B21" s="266"/>
      <c r="C21" s="153"/>
      <c r="D21" s="152"/>
      <c r="E21" s="151"/>
      <c r="F21" s="145"/>
      <c r="G21" s="145"/>
      <c r="H21" s="145"/>
      <c r="I21" s="150"/>
      <c r="J21" s="122"/>
      <c r="K21" s="64">
        <f>IF(ISBLANK(J21),"",IF(J21&lt;=34.75,"KSM",IF(J21&lt;=36.2,"I A",IF(J21&lt;=38.5,"II A",IF(J21&lt;=42,"III A",IF(J21&lt;=46,"I JA",IF(J21&lt;=50,"II JA",IF(J21&lt;=53,"III JA"))))))))</f>
      </c>
      <c r="L21" s="48"/>
      <c r="M21" s="395"/>
      <c r="N21" s="395"/>
      <c r="O21" s="400">
        <v>3</v>
      </c>
      <c r="P21" s="400">
        <v>3</v>
      </c>
    </row>
    <row r="22" spans="1:16" ht="18" customHeight="1">
      <c r="A22" s="373">
        <v>4</v>
      </c>
      <c r="B22" s="266">
        <v>11</v>
      </c>
      <c r="C22" s="153" t="s">
        <v>596</v>
      </c>
      <c r="D22" s="152" t="s">
        <v>597</v>
      </c>
      <c r="E22" s="151" t="s">
        <v>598</v>
      </c>
      <c r="F22" s="145" t="s">
        <v>257</v>
      </c>
      <c r="G22" s="145" t="s">
        <v>258</v>
      </c>
      <c r="H22" s="145"/>
      <c r="I22" s="150"/>
      <c r="J22" s="122">
        <v>40.14</v>
      </c>
      <c r="K22" s="64" t="str">
        <f>IF(ISBLANK(J22),"",IF(J22&lt;=34.75,"KSM",IF(J22&lt;=36.2,"I A",IF(J22&lt;=38.5,"II A",IF(J22&lt;=42,"III A",IF(J22&lt;=46,"I JA",IF(J22&lt;=50,"II JA",IF(J22&lt;=53,"III JA"))))))))</f>
        <v>III A</v>
      </c>
      <c r="L22" s="48" t="s">
        <v>599</v>
      </c>
      <c r="M22" s="91" t="s">
        <v>117</v>
      </c>
      <c r="N22" s="395">
        <v>25.09</v>
      </c>
      <c r="O22" s="400">
        <v>3</v>
      </c>
      <c r="P22" s="400">
        <v>4</v>
      </c>
    </row>
    <row r="23" spans="3:14" s="401" customFormat="1" ht="18" customHeight="1" thickBot="1">
      <c r="C23" s="399">
        <v>4</v>
      </c>
      <c r="D23" s="399" t="s">
        <v>1020</v>
      </c>
      <c r="E23" s="191"/>
      <c r="F23" s="191"/>
      <c r="G23" s="191"/>
      <c r="H23" s="402"/>
      <c r="I23" s="402"/>
      <c r="J23" s="392"/>
      <c r="K23" s="86"/>
      <c r="L23" s="82"/>
      <c r="M23" s="82"/>
      <c r="N23" s="91"/>
    </row>
    <row r="24" spans="1:14" s="407" customFormat="1" ht="18" customHeight="1" thickBot="1">
      <c r="A24" s="171" t="s">
        <v>395</v>
      </c>
      <c r="B24" s="403" t="s">
        <v>126</v>
      </c>
      <c r="C24" s="404" t="s">
        <v>6</v>
      </c>
      <c r="D24" s="405" t="s">
        <v>7</v>
      </c>
      <c r="E24" s="406" t="s">
        <v>8</v>
      </c>
      <c r="F24" s="335" t="s">
        <v>9</v>
      </c>
      <c r="G24" s="335" t="s">
        <v>10</v>
      </c>
      <c r="H24" s="335" t="s">
        <v>11</v>
      </c>
      <c r="I24" s="335" t="s">
        <v>12</v>
      </c>
      <c r="J24" s="393" t="s">
        <v>13</v>
      </c>
      <c r="K24" s="72" t="s">
        <v>14</v>
      </c>
      <c r="L24" s="71" t="s">
        <v>15</v>
      </c>
      <c r="M24" s="70"/>
      <c r="N24" s="70"/>
    </row>
    <row r="25" spans="1:16" ht="18" customHeight="1">
      <c r="A25" s="373">
        <v>1</v>
      </c>
      <c r="B25" s="266">
        <v>124</v>
      </c>
      <c r="C25" s="153" t="s">
        <v>795</v>
      </c>
      <c r="D25" s="152" t="s">
        <v>865</v>
      </c>
      <c r="E25" s="151" t="s">
        <v>864</v>
      </c>
      <c r="F25" s="145" t="s">
        <v>32</v>
      </c>
      <c r="G25" s="145" t="s">
        <v>33</v>
      </c>
      <c r="H25" s="145"/>
      <c r="I25" s="150"/>
      <c r="J25" s="122">
        <v>42.14</v>
      </c>
      <c r="K25" s="64" t="str">
        <f>IF(ISBLANK(J25),"",IF(J25&lt;=34.75,"KSM",IF(J25&lt;=36.2,"I A",IF(J25&lt;=38.5,"II A",IF(J25&lt;=42,"III A",IF(J25&lt;=46,"I JA",IF(J25&lt;=50,"II JA",IF(J25&lt;=53,"III JA"))))))))</f>
        <v>I JA</v>
      </c>
      <c r="L25" s="48" t="s">
        <v>323</v>
      </c>
      <c r="M25" s="395">
        <v>42.46</v>
      </c>
      <c r="N25" s="395"/>
      <c r="O25" s="400">
        <v>4</v>
      </c>
      <c r="P25" s="400">
        <v>1</v>
      </c>
    </row>
    <row r="26" spans="1:16" ht="18" customHeight="1">
      <c r="A26" s="373">
        <v>2</v>
      </c>
      <c r="B26" s="266">
        <v>170</v>
      </c>
      <c r="C26" s="153" t="s">
        <v>348</v>
      </c>
      <c r="D26" s="152" t="s">
        <v>1089</v>
      </c>
      <c r="E26" s="151" t="s">
        <v>54</v>
      </c>
      <c r="F26" s="145" t="s">
        <v>89</v>
      </c>
      <c r="G26" s="145"/>
      <c r="H26" s="145"/>
      <c r="I26" s="150" t="s">
        <v>50</v>
      </c>
      <c r="J26" s="122">
        <v>40.85</v>
      </c>
      <c r="K26" s="64" t="str">
        <f>IF(ISBLANK(J26),"",IF(J26&lt;=34.75,"KSM",IF(J26&lt;=36.2,"I A",IF(J26&lt;=38.5,"II A",IF(J26&lt;=42,"III A",IF(J26&lt;=46,"I JA",IF(J26&lt;=50,"II JA",IF(J26&lt;=53,"III JA"))))))))</f>
        <v>III A</v>
      </c>
      <c r="L26" s="48" t="s">
        <v>1090</v>
      </c>
      <c r="M26" s="91" t="s">
        <v>117</v>
      </c>
      <c r="N26" s="395">
        <v>25.64</v>
      </c>
      <c r="O26" s="400">
        <v>4</v>
      </c>
      <c r="P26" s="400">
        <v>2</v>
      </c>
    </row>
    <row r="27" spans="1:16" ht="18" customHeight="1">
      <c r="A27" s="373">
        <v>3</v>
      </c>
      <c r="B27" s="266"/>
      <c r="C27" s="153"/>
      <c r="D27" s="152"/>
      <c r="E27" s="151"/>
      <c r="F27" s="145"/>
      <c r="G27" s="145"/>
      <c r="H27" s="145"/>
      <c r="I27" s="150"/>
      <c r="J27" s="122"/>
      <c r="K27" s="64">
        <f>IF(ISBLANK(J27),"",IF(J27&lt;=34.75,"KSM",IF(J27&lt;=36.2,"I A",IF(J27&lt;=38.5,"II A",IF(J27&lt;=42,"III A",IF(J27&lt;=46,"I JA",IF(J27&lt;=50,"II JA",IF(J27&lt;=53,"III JA"))))))))</f>
      </c>
      <c r="L27" s="48"/>
      <c r="M27" s="395"/>
      <c r="N27" s="395"/>
      <c r="O27" s="400">
        <v>4</v>
      </c>
      <c r="P27" s="400">
        <v>3</v>
      </c>
    </row>
    <row r="28" spans="1:16" ht="18" customHeight="1">
      <c r="A28" s="373">
        <v>4</v>
      </c>
      <c r="B28" s="266">
        <v>99</v>
      </c>
      <c r="C28" s="153" t="s">
        <v>228</v>
      </c>
      <c r="D28" s="152" t="s">
        <v>618</v>
      </c>
      <c r="E28" s="151" t="s">
        <v>619</v>
      </c>
      <c r="F28" s="145" t="s">
        <v>74</v>
      </c>
      <c r="G28" s="145" t="s">
        <v>49</v>
      </c>
      <c r="H28" s="145"/>
      <c r="I28" s="150"/>
      <c r="J28" s="122">
        <v>39.55</v>
      </c>
      <c r="K28" s="64" t="str">
        <f>IF(ISBLANK(J28),"",IF(J28&lt;=34.75,"KSM",IF(J28&lt;=36.2,"I A",IF(J28&lt;=38.5,"II A",IF(J28&lt;=42,"III A",IF(J28&lt;=46,"I JA",IF(J28&lt;=50,"II JA",IF(J28&lt;=53,"III JA"))))))))</f>
        <v>III A</v>
      </c>
      <c r="L28" s="48" t="s">
        <v>434</v>
      </c>
      <c r="M28" s="395">
        <v>38.95</v>
      </c>
      <c r="N28" s="395">
        <v>24.84</v>
      </c>
      <c r="O28" s="400">
        <v>4</v>
      </c>
      <c r="P28" s="400">
        <v>4</v>
      </c>
    </row>
    <row r="29" spans="3:14" s="401" customFormat="1" ht="18" customHeight="1" thickBot="1">
      <c r="C29" s="399">
        <v>5</v>
      </c>
      <c r="D29" s="399" t="s">
        <v>1020</v>
      </c>
      <c r="E29" s="191"/>
      <c r="F29" s="191"/>
      <c r="G29" s="191"/>
      <c r="H29" s="402"/>
      <c r="I29" s="402"/>
      <c r="J29" s="392"/>
      <c r="K29" s="86"/>
      <c r="L29" s="82"/>
      <c r="M29" s="82"/>
      <c r="N29" s="91"/>
    </row>
    <row r="30" spans="1:14" s="407" customFormat="1" ht="18" customHeight="1" thickBot="1">
      <c r="A30" s="171" t="s">
        <v>395</v>
      </c>
      <c r="B30" s="403" t="s">
        <v>126</v>
      </c>
      <c r="C30" s="404" t="s">
        <v>6</v>
      </c>
      <c r="D30" s="405" t="s">
        <v>7</v>
      </c>
      <c r="E30" s="406" t="s">
        <v>8</v>
      </c>
      <c r="F30" s="335" t="s">
        <v>9</v>
      </c>
      <c r="G30" s="335" t="s">
        <v>10</v>
      </c>
      <c r="H30" s="335" t="s">
        <v>11</v>
      </c>
      <c r="I30" s="335" t="s">
        <v>12</v>
      </c>
      <c r="J30" s="393" t="s">
        <v>13</v>
      </c>
      <c r="K30" s="72" t="s">
        <v>14</v>
      </c>
      <c r="L30" s="71" t="s">
        <v>15</v>
      </c>
      <c r="M30" s="70"/>
      <c r="N30" s="70"/>
    </row>
    <row r="31" spans="1:16" ht="18" customHeight="1">
      <c r="A31" s="373">
        <v>1</v>
      </c>
      <c r="B31" s="266">
        <v>158</v>
      </c>
      <c r="C31" s="153" t="s">
        <v>621</v>
      </c>
      <c r="D31" s="152" t="s">
        <v>622</v>
      </c>
      <c r="E31" s="151" t="s">
        <v>623</v>
      </c>
      <c r="F31" s="145" t="s">
        <v>624</v>
      </c>
      <c r="G31" s="145" t="s">
        <v>162</v>
      </c>
      <c r="H31" s="145" t="s">
        <v>625</v>
      </c>
      <c r="I31" s="150" t="s">
        <v>50</v>
      </c>
      <c r="J31" s="122" t="s">
        <v>95</v>
      </c>
      <c r="K31" s="64" t="b">
        <f>IF(ISBLANK(J31),"",IF(J31&lt;=34.75,"KSM",IF(J31&lt;=36.2,"I A",IF(J31&lt;=38.5,"II A",IF(J31&lt;=42,"III A",IF(J31&lt;=46,"I JA",IF(J31&lt;=50,"II JA",IF(J31&lt;=53,"III JA"))))))))</f>
        <v>0</v>
      </c>
      <c r="L31" s="48" t="s">
        <v>626</v>
      </c>
      <c r="M31" s="395">
        <v>42.32</v>
      </c>
      <c r="N31" s="395">
        <v>26.37</v>
      </c>
      <c r="O31" s="400">
        <v>5</v>
      </c>
      <c r="P31" s="400">
        <v>1</v>
      </c>
    </row>
    <row r="32" spans="1:16" ht="18" customHeight="1">
      <c r="A32" s="373">
        <v>2</v>
      </c>
      <c r="B32" s="266">
        <v>186</v>
      </c>
      <c r="C32" s="153" t="s">
        <v>859</v>
      </c>
      <c r="D32" s="152" t="s">
        <v>858</v>
      </c>
      <c r="E32" s="151" t="s">
        <v>857</v>
      </c>
      <c r="F32" s="145" t="s">
        <v>263</v>
      </c>
      <c r="G32" s="145" t="s">
        <v>90</v>
      </c>
      <c r="H32" s="145"/>
      <c r="I32" s="150"/>
      <c r="J32" s="122">
        <v>40.15</v>
      </c>
      <c r="K32" s="64" t="str">
        <f>IF(ISBLANK(J32),"",IF(J32&lt;=34.75,"KSM",IF(J32&lt;=36.2,"I A",IF(J32&lt;=38.5,"II A",IF(J32&lt;=42,"III A",IF(J32&lt;=46,"I JA",IF(J32&lt;=50,"II JA",IF(J32&lt;=53,"III JA"))))))))</f>
        <v>III A</v>
      </c>
      <c r="L32" s="48" t="s">
        <v>856</v>
      </c>
      <c r="M32" s="395">
        <v>40.29</v>
      </c>
      <c r="N32" s="395" t="s">
        <v>117</v>
      </c>
      <c r="O32" s="400">
        <v>5</v>
      </c>
      <c r="P32" s="400">
        <v>2</v>
      </c>
    </row>
    <row r="33" spans="1:16" ht="18" customHeight="1">
      <c r="A33" s="373">
        <v>3</v>
      </c>
      <c r="B33" s="266">
        <v>6</v>
      </c>
      <c r="C33" s="153" t="s">
        <v>854</v>
      </c>
      <c r="D33" s="152" t="s">
        <v>853</v>
      </c>
      <c r="E33" s="151" t="s">
        <v>852</v>
      </c>
      <c r="F33" s="145" t="s">
        <v>257</v>
      </c>
      <c r="G33" s="145" t="s">
        <v>258</v>
      </c>
      <c r="H33" s="145"/>
      <c r="I33" s="150"/>
      <c r="J33" s="122">
        <v>38.73</v>
      </c>
      <c r="K33" s="64" t="str">
        <f>IF(ISBLANK(J33),"",IF(J33&lt;=34.75,"KSM",IF(J33&lt;=36.2,"I A",IF(J33&lt;=38.5,"II A",IF(J33&lt;=42,"III A",IF(J33&lt;=46,"I JA",IF(J33&lt;=50,"II JA",IF(J33&lt;=53,"III JA"))))))))</f>
        <v>III A</v>
      </c>
      <c r="L33" s="48" t="s">
        <v>599</v>
      </c>
      <c r="M33" s="91" t="s">
        <v>117</v>
      </c>
      <c r="N33" s="395">
        <v>24.74</v>
      </c>
      <c r="O33" s="400">
        <v>5</v>
      </c>
      <c r="P33" s="400">
        <v>3</v>
      </c>
    </row>
    <row r="34" spans="1:16" ht="18" customHeight="1">
      <c r="A34" s="373">
        <v>4</v>
      </c>
      <c r="B34" s="266">
        <v>75</v>
      </c>
      <c r="C34" s="153" t="s">
        <v>665</v>
      </c>
      <c r="D34" s="152" t="s">
        <v>666</v>
      </c>
      <c r="E34" s="151" t="s">
        <v>667</v>
      </c>
      <c r="F34" s="145" t="s">
        <v>38</v>
      </c>
      <c r="G34" s="145" t="s">
        <v>39</v>
      </c>
      <c r="H34" s="145"/>
      <c r="I34" s="150"/>
      <c r="J34" s="122">
        <v>38.68</v>
      </c>
      <c r="K34" s="64" t="str">
        <f>IF(ISBLANK(J34),"",IF(J34&lt;=34.75,"KSM",IF(J34&lt;=36.2,"I A",IF(J34&lt;=38.5,"II A",IF(J34&lt;=42,"III A",IF(J34&lt;=46,"I JA",IF(J34&lt;=50,"II JA",IF(J34&lt;=53,"III JA"))))))))</f>
        <v>III A</v>
      </c>
      <c r="L34" s="48" t="s">
        <v>202</v>
      </c>
      <c r="M34" s="395">
        <v>38.75</v>
      </c>
      <c r="N34" s="395">
        <v>24.68</v>
      </c>
      <c r="O34" s="400">
        <v>5</v>
      </c>
      <c r="P34" s="400">
        <v>4</v>
      </c>
    </row>
    <row r="36" spans="3:14" s="401" customFormat="1" ht="18" customHeight="1" thickBot="1">
      <c r="C36" s="399">
        <v>6</v>
      </c>
      <c r="D36" s="399" t="s">
        <v>1020</v>
      </c>
      <c r="E36" s="191"/>
      <c r="F36" s="191"/>
      <c r="G36" s="191"/>
      <c r="H36" s="402"/>
      <c r="I36" s="402"/>
      <c r="J36" s="392"/>
      <c r="K36" s="86"/>
      <c r="L36" s="82"/>
      <c r="M36" s="82"/>
      <c r="N36" s="91"/>
    </row>
    <row r="37" spans="1:14" s="407" customFormat="1" ht="18" customHeight="1" thickBot="1">
      <c r="A37" s="171" t="s">
        <v>395</v>
      </c>
      <c r="B37" s="403" t="s">
        <v>126</v>
      </c>
      <c r="C37" s="404" t="s">
        <v>6</v>
      </c>
      <c r="D37" s="405" t="s">
        <v>7</v>
      </c>
      <c r="E37" s="406" t="s">
        <v>8</v>
      </c>
      <c r="F37" s="335" t="s">
        <v>9</v>
      </c>
      <c r="G37" s="335" t="s">
        <v>10</v>
      </c>
      <c r="H37" s="335" t="s">
        <v>11</v>
      </c>
      <c r="I37" s="335" t="s">
        <v>12</v>
      </c>
      <c r="J37" s="393" t="s">
        <v>13</v>
      </c>
      <c r="K37" s="72" t="s">
        <v>14</v>
      </c>
      <c r="L37" s="71" t="s">
        <v>15</v>
      </c>
      <c r="M37" s="70"/>
      <c r="N37" s="70"/>
    </row>
    <row r="38" spans="1:16" ht="18" customHeight="1">
      <c r="A38" s="373">
        <v>1</v>
      </c>
      <c r="B38" s="266">
        <v>172</v>
      </c>
      <c r="C38" s="153" t="s">
        <v>580</v>
      </c>
      <c r="D38" s="152" t="s">
        <v>581</v>
      </c>
      <c r="E38" s="151" t="s">
        <v>582</v>
      </c>
      <c r="F38" s="145" t="s">
        <v>89</v>
      </c>
      <c r="G38" s="145" t="s">
        <v>90</v>
      </c>
      <c r="H38" s="145"/>
      <c r="I38" s="150" t="s">
        <v>50</v>
      </c>
      <c r="J38" s="394">
        <v>43</v>
      </c>
      <c r="K38" s="64" t="str">
        <f>IF(ISBLANK(J38),"",IF(J38&lt;=34.75,"KSM",IF(J38&lt;=36.2,"I A",IF(J38&lt;=38.5,"II A",IF(J38&lt;=42,"III A",IF(J38&lt;=46,"I JA",IF(J38&lt;=50,"II JA",IF(J38&lt;=53,"III JA"))))))))</f>
        <v>I JA</v>
      </c>
      <c r="L38" s="48" t="s">
        <v>264</v>
      </c>
      <c r="M38" s="91" t="s">
        <v>117</v>
      </c>
      <c r="N38" s="395">
        <v>25.91</v>
      </c>
      <c r="O38" s="400">
        <v>6</v>
      </c>
      <c r="P38" s="400">
        <v>1</v>
      </c>
    </row>
    <row r="39" spans="1:16" ht="18" customHeight="1">
      <c r="A39" s="373">
        <v>2</v>
      </c>
      <c r="B39" s="266">
        <v>4</v>
      </c>
      <c r="C39" s="153" t="s">
        <v>680</v>
      </c>
      <c r="D39" s="152" t="s">
        <v>681</v>
      </c>
      <c r="E39" s="151" t="s">
        <v>682</v>
      </c>
      <c r="F39" s="145" t="s">
        <v>257</v>
      </c>
      <c r="G39" s="145" t="s">
        <v>258</v>
      </c>
      <c r="H39" s="145"/>
      <c r="I39" s="150"/>
      <c r="J39" s="122">
        <v>41.24</v>
      </c>
      <c r="K39" s="64" t="str">
        <f>IF(ISBLANK(J39),"",IF(J39&lt;=34.75,"KSM",IF(J39&lt;=36.2,"I A",IF(J39&lt;=38.5,"II A",IF(J39&lt;=42,"III A",IF(J39&lt;=46,"I JA",IF(J39&lt;=50,"II JA",IF(J39&lt;=53,"III JA"))))))))</f>
        <v>III A</v>
      </c>
      <c r="L39" s="48" t="s">
        <v>599</v>
      </c>
      <c r="M39" s="91" t="s">
        <v>117</v>
      </c>
      <c r="N39" s="395">
        <v>25.62</v>
      </c>
      <c r="O39" s="400">
        <v>6</v>
      </c>
      <c r="P39" s="400">
        <v>2</v>
      </c>
    </row>
    <row r="40" spans="1:16" ht="18" customHeight="1">
      <c r="A40" s="373">
        <v>3</v>
      </c>
      <c r="B40" s="266">
        <v>178</v>
      </c>
      <c r="C40" s="153" t="s">
        <v>604</v>
      </c>
      <c r="D40" s="152" t="s">
        <v>605</v>
      </c>
      <c r="E40" s="151" t="s">
        <v>606</v>
      </c>
      <c r="F40" s="145" t="s">
        <v>236</v>
      </c>
      <c r="G40" s="145" t="s">
        <v>90</v>
      </c>
      <c r="H40" s="145"/>
      <c r="I40" s="150"/>
      <c r="J40" s="122">
        <v>38.46</v>
      </c>
      <c r="K40" s="64" t="str">
        <f>IF(ISBLANK(J40),"",IF(J40&lt;=34.75,"KSM",IF(J40&lt;=36.2,"I A",IF(J40&lt;=38.5,"II A",IF(J40&lt;=42,"III A",IF(J40&lt;=46,"I JA",IF(J40&lt;=50,"II JA",IF(J40&lt;=53,"III JA"))))))))</f>
        <v>II A</v>
      </c>
      <c r="L40" s="48" t="s">
        <v>241</v>
      </c>
      <c r="M40" s="91" t="s">
        <v>117</v>
      </c>
      <c r="N40" s="395">
        <v>24.1</v>
      </c>
      <c r="O40" s="400">
        <v>6</v>
      </c>
      <c r="P40" s="400">
        <v>3</v>
      </c>
    </row>
    <row r="41" spans="1:16" ht="18" customHeight="1">
      <c r="A41" s="373">
        <v>4</v>
      </c>
      <c r="B41" s="266">
        <v>85</v>
      </c>
      <c r="C41" s="153" t="s">
        <v>566</v>
      </c>
      <c r="D41" s="152" t="s">
        <v>668</v>
      </c>
      <c r="E41" s="151" t="s">
        <v>669</v>
      </c>
      <c r="F41" s="145" t="s">
        <v>38</v>
      </c>
      <c r="G41" s="145" t="s">
        <v>39</v>
      </c>
      <c r="H41" s="145"/>
      <c r="I41" s="150"/>
      <c r="J41" s="394">
        <v>38</v>
      </c>
      <c r="K41" s="64" t="str">
        <f>IF(ISBLANK(J41),"",IF(J41&lt;=34.75,"KSM",IF(J41&lt;=36.2,"I A",IF(J41&lt;=38.5,"II A",IF(J41&lt;=42,"III A",IF(J41&lt;=46,"I JA",IF(J41&lt;=50,"II JA",IF(J41&lt;=53,"III JA"))))))))</f>
        <v>II A</v>
      </c>
      <c r="L41" s="48" t="s">
        <v>415</v>
      </c>
      <c r="M41" s="395">
        <v>38.61</v>
      </c>
      <c r="N41" s="395">
        <v>24.67</v>
      </c>
      <c r="O41" s="400">
        <v>6</v>
      </c>
      <c r="P41" s="400">
        <v>4</v>
      </c>
    </row>
    <row r="42" spans="3:14" s="401" customFormat="1" ht="18" customHeight="1" thickBot="1">
      <c r="C42" s="399">
        <v>7</v>
      </c>
      <c r="D42" s="399" t="s">
        <v>1020</v>
      </c>
      <c r="E42" s="191"/>
      <c r="F42" s="191"/>
      <c r="G42" s="191"/>
      <c r="H42" s="402"/>
      <c r="I42" s="402"/>
      <c r="J42" s="392"/>
      <c r="K42" s="86"/>
      <c r="L42" s="82"/>
      <c r="M42" s="82"/>
      <c r="N42" s="91"/>
    </row>
    <row r="43" spans="1:14" s="407" customFormat="1" ht="18" customHeight="1" thickBot="1">
      <c r="A43" s="171" t="s">
        <v>395</v>
      </c>
      <c r="B43" s="403" t="s">
        <v>126</v>
      </c>
      <c r="C43" s="404" t="s">
        <v>6</v>
      </c>
      <c r="D43" s="405" t="s">
        <v>7</v>
      </c>
      <c r="E43" s="406" t="s">
        <v>8</v>
      </c>
      <c r="F43" s="335" t="s">
        <v>9</v>
      </c>
      <c r="G43" s="335" t="s">
        <v>10</v>
      </c>
      <c r="H43" s="335" t="s">
        <v>11</v>
      </c>
      <c r="I43" s="335" t="s">
        <v>12</v>
      </c>
      <c r="J43" s="393" t="s">
        <v>13</v>
      </c>
      <c r="K43" s="72" t="s">
        <v>14</v>
      </c>
      <c r="L43" s="71" t="s">
        <v>15</v>
      </c>
      <c r="M43" s="70"/>
      <c r="N43" s="70"/>
    </row>
    <row r="44" spans="1:16" ht="18" customHeight="1">
      <c r="A44" s="373">
        <v>1</v>
      </c>
      <c r="B44" s="266">
        <v>162</v>
      </c>
      <c r="C44" s="153" t="s">
        <v>604</v>
      </c>
      <c r="D44" s="152" t="s">
        <v>840</v>
      </c>
      <c r="E44" s="151" t="s">
        <v>682</v>
      </c>
      <c r="F44" s="145" t="s">
        <v>624</v>
      </c>
      <c r="G44" s="145" t="s">
        <v>162</v>
      </c>
      <c r="H44" s="145" t="s">
        <v>625</v>
      </c>
      <c r="I44" s="150" t="s">
        <v>50</v>
      </c>
      <c r="J44" s="122">
        <v>43.54</v>
      </c>
      <c r="K44" s="64" t="str">
        <f>IF(ISBLANK(J44),"",IF(J44&lt;=34.75,"KSM",IF(J44&lt;=36.2,"I A",IF(J44&lt;=38.5,"II A",IF(J44&lt;=42,"III A",IF(J44&lt;=46,"I JA",IF(J44&lt;=50,"II JA",IF(J44&lt;=53,"III JA"))))))))</f>
        <v>I JA</v>
      </c>
      <c r="L44" s="48" t="s">
        <v>774</v>
      </c>
      <c r="M44" s="395">
        <v>41.4</v>
      </c>
      <c r="N44" s="395"/>
      <c r="O44" s="400">
        <v>7</v>
      </c>
      <c r="P44" s="400">
        <v>1</v>
      </c>
    </row>
    <row r="45" spans="1:16" ht="18" customHeight="1">
      <c r="A45" s="373">
        <v>2</v>
      </c>
      <c r="B45" s="266">
        <v>161</v>
      </c>
      <c r="C45" s="153" t="s">
        <v>566</v>
      </c>
      <c r="D45" s="152" t="s">
        <v>627</v>
      </c>
      <c r="E45" s="151" t="s">
        <v>628</v>
      </c>
      <c r="F45" s="145" t="s">
        <v>163</v>
      </c>
      <c r="G45" s="145" t="s">
        <v>162</v>
      </c>
      <c r="H45" s="145" t="s">
        <v>625</v>
      </c>
      <c r="I45" s="150"/>
      <c r="J45" s="122">
        <v>40.29</v>
      </c>
      <c r="K45" s="64" t="str">
        <f>IF(ISBLANK(J45),"",IF(J45&lt;=34.75,"KSM",IF(J45&lt;=36.2,"I A",IF(J45&lt;=38.5,"II A",IF(J45&lt;=42,"III A",IF(J45&lt;=46,"I JA",IF(J45&lt;=50,"II JA",IF(J45&lt;=53,"III JA"))))))))</f>
        <v>III A</v>
      </c>
      <c r="L45" s="48" t="s">
        <v>626</v>
      </c>
      <c r="M45" s="395">
        <v>40.26</v>
      </c>
      <c r="N45" s="395" t="s">
        <v>117</v>
      </c>
      <c r="O45" s="400">
        <v>7</v>
      </c>
      <c r="P45" s="400">
        <v>2</v>
      </c>
    </row>
    <row r="46" spans="1:16" ht="18" customHeight="1">
      <c r="A46" s="373">
        <v>3</v>
      </c>
      <c r="B46" s="266">
        <v>9</v>
      </c>
      <c r="C46" s="153" t="s">
        <v>634</v>
      </c>
      <c r="D46" s="152" t="s">
        <v>635</v>
      </c>
      <c r="E46" s="151" t="s">
        <v>636</v>
      </c>
      <c r="F46" s="145" t="s">
        <v>257</v>
      </c>
      <c r="G46" s="145" t="s">
        <v>258</v>
      </c>
      <c r="H46" s="145"/>
      <c r="I46" s="150"/>
      <c r="J46" s="122">
        <v>38.97</v>
      </c>
      <c r="K46" s="64" t="str">
        <f>IF(ISBLANK(J46),"",IF(J46&lt;=34.75,"KSM",IF(J46&lt;=36.2,"I A",IF(J46&lt;=38.5,"II A",IF(J46&lt;=42,"III A",IF(J46&lt;=46,"I JA",IF(J46&lt;=50,"II JA",IF(J46&lt;=53,"III JA"))))))))</f>
        <v>III A</v>
      </c>
      <c r="L46" s="48" t="s">
        <v>599</v>
      </c>
      <c r="M46" s="91" t="s">
        <v>117</v>
      </c>
      <c r="N46" s="395">
        <v>24.09</v>
      </c>
      <c r="O46" s="400">
        <v>7</v>
      </c>
      <c r="P46" s="400">
        <v>3</v>
      </c>
    </row>
    <row r="47" spans="1:17" ht="18" customHeight="1">
      <c r="A47" s="373">
        <v>4</v>
      </c>
      <c r="B47" s="266">
        <v>93</v>
      </c>
      <c r="C47" s="153" t="s">
        <v>169</v>
      </c>
      <c r="D47" s="152" t="s">
        <v>1091</v>
      </c>
      <c r="E47" s="151" t="s">
        <v>54</v>
      </c>
      <c r="F47" s="145" t="s">
        <v>978</v>
      </c>
      <c r="G47" s="145" t="s">
        <v>979</v>
      </c>
      <c r="H47" s="145"/>
      <c r="I47" s="150"/>
      <c r="J47" s="122">
        <v>39.58</v>
      </c>
      <c r="K47" s="64" t="str">
        <f>IF(ISBLANK(J47),"",IF(J47&lt;=34.75,"KSM",IF(J47&lt;=36.2,"I A",IF(J47&lt;=38.5,"II A",IF(J47&lt;=42,"III A",IF(J47&lt;=46,"I JA",IF(J47&lt;=50,"II JA",IF(J47&lt;=53,"III JA"))))))))</f>
        <v>III A</v>
      </c>
      <c r="L47" s="48" t="s">
        <v>1092</v>
      </c>
      <c r="M47" s="395">
        <v>38.46</v>
      </c>
      <c r="N47" s="395">
        <v>24</v>
      </c>
      <c r="O47" s="400">
        <v>7</v>
      </c>
      <c r="P47" s="400">
        <v>4</v>
      </c>
      <c r="Q47" s="408" t="s">
        <v>693</v>
      </c>
    </row>
    <row r="48" spans="3:14" s="401" customFormat="1" ht="18" customHeight="1" thickBot="1">
      <c r="C48" s="399">
        <v>8</v>
      </c>
      <c r="D48" s="399" t="s">
        <v>1020</v>
      </c>
      <c r="E48" s="191"/>
      <c r="F48" s="191"/>
      <c r="G48" s="191"/>
      <c r="H48" s="402"/>
      <c r="I48" s="402"/>
      <c r="J48" s="392"/>
      <c r="K48" s="86"/>
      <c r="L48" s="82"/>
      <c r="M48" s="82"/>
      <c r="N48" s="91"/>
    </row>
    <row r="49" spans="1:14" s="407" customFormat="1" ht="18" customHeight="1" thickBot="1">
      <c r="A49" s="171" t="s">
        <v>395</v>
      </c>
      <c r="B49" s="403" t="s">
        <v>126</v>
      </c>
      <c r="C49" s="404" t="s">
        <v>6</v>
      </c>
      <c r="D49" s="405" t="s">
        <v>7</v>
      </c>
      <c r="E49" s="406" t="s">
        <v>8</v>
      </c>
      <c r="F49" s="335" t="s">
        <v>9</v>
      </c>
      <c r="G49" s="335" t="s">
        <v>10</v>
      </c>
      <c r="H49" s="335" t="s">
        <v>11</v>
      </c>
      <c r="I49" s="335" t="s">
        <v>12</v>
      </c>
      <c r="J49" s="393" t="s">
        <v>13</v>
      </c>
      <c r="K49" s="72" t="s">
        <v>14</v>
      </c>
      <c r="L49" s="71" t="s">
        <v>15</v>
      </c>
      <c r="M49" s="70"/>
      <c r="N49" s="70"/>
    </row>
    <row r="50" spans="1:16" ht="18" customHeight="1">
      <c r="A50" s="373">
        <v>1</v>
      </c>
      <c r="B50" s="266">
        <v>128</v>
      </c>
      <c r="C50" s="153" t="s">
        <v>562</v>
      </c>
      <c r="D50" s="152" t="s">
        <v>563</v>
      </c>
      <c r="E50" s="151" t="s">
        <v>564</v>
      </c>
      <c r="F50" s="145" t="s">
        <v>32</v>
      </c>
      <c r="G50" s="145" t="s">
        <v>33</v>
      </c>
      <c r="H50" s="145"/>
      <c r="I50" s="150"/>
      <c r="J50" s="122">
        <v>41.72</v>
      </c>
      <c r="K50" s="64" t="str">
        <f>IF(ISBLANK(J50),"",IF(J50&lt;=34.75,"KSM",IF(J50&lt;=36.2,"I A",IF(J50&lt;=38.5,"II A",IF(J50&lt;=42,"III A",IF(J50&lt;=46,"I JA",IF(J50&lt;=50,"II JA",IF(J50&lt;=53,"III JA"))))))))</f>
        <v>III A</v>
      </c>
      <c r="L50" s="48" t="s">
        <v>34</v>
      </c>
      <c r="M50" s="395">
        <v>40.8</v>
      </c>
      <c r="N50" s="395">
        <v>25.33</v>
      </c>
      <c r="O50" s="400">
        <v>8</v>
      </c>
      <c r="P50" s="400">
        <v>1</v>
      </c>
    </row>
    <row r="51" spans="1:16" ht="18" customHeight="1">
      <c r="A51" s="373">
        <v>2</v>
      </c>
      <c r="B51" s="266">
        <v>111</v>
      </c>
      <c r="C51" s="153" t="s">
        <v>847</v>
      </c>
      <c r="D51" s="152" t="s">
        <v>933</v>
      </c>
      <c r="E51" s="151" t="s">
        <v>934</v>
      </c>
      <c r="F51" s="145" t="s">
        <v>573</v>
      </c>
      <c r="G51" s="145" t="s">
        <v>406</v>
      </c>
      <c r="H51" s="145"/>
      <c r="I51" s="150"/>
      <c r="J51" s="122">
        <v>40.74</v>
      </c>
      <c r="K51" s="64" t="str">
        <f>IF(ISBLANK(J51),"",IF(J51&lt;=34.75,"KSM",IF(J51&lt;=36.2,"I A",IF(J51&lt;=38.5,"II A",IF(J51&lt;=42,"III A",IF(J51&lt;=46,"I JA",IF(J51&lt;=50,"II JA",IF(J51&lt;=53,"III JA"))))))))</f>
        <v>III A</v>
      </c>
      <c r="L51" s="48" t="s">
        <v>574</v>
      </c>
      <c r="M51" s="395">
        <v>40</v>
      </c>
      <c r="N51" s="395">
        <v>25.57</v>
      </c>
      <c r="O51" s="400">
        <v>8</v>
      </c>
      <c r="P51" s="400">
        <v>2</v>
      </c>
    </row>
    <row r="52" spans="1:16" ht="18" customHeight="1">
      <c r="A52" s="373">
        <v>3</v>
      </c>
      <c r="B52" s="266">
        <v>112</v>
      </c>
      <c r="C52" s="153" t="s">
        <v>570</v>
      </c>
      <c r="D52" s="152" t="s">
        <v>571</v>
      </c>
      <c r="E52" s="151" t="s">
        <v>572</v>
      </c>
      <c r="F52" s="145" t="s">
        <v>573</v>
      </c>
      <c r="G52" s="145" t="s">
        <v>406</v>
      </c>
      <c r="H52" s="145"/>
      <c r="I52" s="150"/>
      <c r="J52" s="122">
        <v>38.02</v>
      </c>
      <c r="K52" s="64" t="str">
        <f>IF(ISBLANK(J52),"",IF(J52&lt;=34.75,"KSM",IF(J52&lt;=36.2,"I A",IF(J52&lt;=38.5,"II A",IF(J52&lt;=42,"III A",IF(J52&lt;=46,"I JA",IF(J52&lt;=50,"II JA",IF(J52&lt;=53,"III JA"))))))))</f>
        <v>II A</v>
      </c>
      <c r="L52" s="48" t="s">
        <v>574</v>
      </c>
      <c r="M52" s="395">
        <v>37.94</v>
      </c>
      <c r="N52" s="395">
        <v>24.66</v>
      </c>
      <c r="O52" s="400">
        <v>8</v>
      </c>
      <c r="P52" s="400">
        <v>3</v>
      </c>
    </row>
    <row r="53" spans="1:16" ht="18" customHeight="1">
      <c r="A53" s="373">
        <v>4</v>
      </c>
      <c r="B53" s="266">
        <v>176</v>
      </c>
      <c r="C53" s="153" t="s">
        <v>680</v>
      </c>
      <c r="D53" s="152" t="s">
        <v>831</v>
      </c>
      <c r="E53" s="151" t="s">
        <v>830</v>
      </c>
      <c r="F53" s="145" t="s">
        <v>236</v>
      </c>
      <c r="G53" s="145" t="s">
        <v>90</v>
      </c>
      <c r="H53" s="145"/>
      <c r="I53" s="150"/>
      <c r="J53" s="122">
        <v>38.85</v>
      </c>
      <c r="K53" s="64" t="str">
        <f>IF(ISBLANK(J53),"",IF(J53&lt;=34.75,"KSM",IF(J53&lt;=36.2,"I A",IF(J53&lt;=38.5,"II A",IF(J53&lt;=42,"III A",IF(J53&lt;=46,"I JA",IF(J53&lt;=50,"II JA",IF(J53&lt;=53,"III JA"))))))))</f>
        <v>III A</v>
      </c>
      <c r="L53" s="48" t="s">
        <v>466</v>
      </c>
      <c r="M53" s="395">
        <v>38.34</v>
      </c>
      <c r="N53" s="395">
        <v>24.47</v>
      </c>
      <c r="O53" s="400">
        <v>8</v>
      </c>
      <c r="P53" s="400">
        <v>4</v>
      </c>
    </row>
    <row r="54" spans="3:14" s="401" customFormat="1" ht="18" customHeight="1" thickBot="1">
      <c r="C54" s="399">
        <v>9</v>
      </c>
      <c r="D54" s="399" t="s">
        <v>1020</v>
      </c>
      <c r="E54" s="191"/>
      <c r="F54" s="191"/>
      <c r="G54" s="191"/>
      <c r="H54" s="402"/>
      <c r="I54" s="402"/>
      <c r="J54" s="392"/>
      <c r="K54" s="86"/>
      <c r="L54" s="82"/>
      <c r="M54" s="82"/>
      <c r="N54" s="91"/>
    </row>
    <row r="55" spans="1:14" s="407" customFormat="1" ht="18" customHeight="1" thickBot="1">
      <c r="A55" s="171" t="s">
        <v>395</v>
      </c>
      <c r="B55" s="403" t="s">
        <v>126</v>
      </c>
      <c r="C55" s="404" t="s">
        <v>6</v>
      </c>
      <c r="D55" s="405" t="s">
        <v>7</v>
      </c>
      <c r="E55" s="406" t="s">
        <v>8</v>
      </c>
      <c r="F55" s="335" t="s">
        <v>9</v>
      </c>
      <c r="G55" s="335" t="s">
        <v>10</v>
      </c>
      <c r="H55" s="335" t="s">
        <v>11</v>
      </c>
      <c r="I55" s="335" t="s">
        <v>12</v>
      </c>
      <c r="J55" s="393" t="s">
        <v>13</v>
      </c>
      <c r="K55" s="72" t="s">
        <v>14</v>
      </c>
      <c r="L55" s="71" t="s">
        <v>15</v>
      </c>
      <c r="M55" s="70"/>
      <c r="N55" s="70"/>
    </row>
    <row r="56" spans="1:16" ht="18" customHeight="1">
      <c r="A56" s="373">
        <v>1</v>
      </c>
      <c r="B56" s="266">
        <v>101</v>
      </c>
      <c r="C56" s="153" t="s">
        <v>566</v>
      </c>
      <c r="D56" s="152" t="s">
        <v>661</v>
      </c>
      <c r="E56" s="151" t="s">
        <v>662</v>
      </c>
      <c r="F56" s="145" t="s">
        <v>74</v>
      </c>
      <c r="G56" s="145" t="s">
        <v>49</v>
      </c>
      <c r="H56" s="145"/>
      <c r="I56" s="150"/>
      <c r="J56" s="122">
        <v>41.35</v>
      </c>
      <c r="K56" s="64" t="str">
        <f>IF(ISBLANK(J56),"",IF(J56&lt;=34.75,"KSM",IF(J56&lt;=36.2,"I A",IF(J56&lt;=38.5,"II A",IF(J56&lt;=42,"III A",IF(J56&lt;=46,"I JA",IF(J56&lt;=50,"II JA",IF(J56&lt;=53,"III JA"))))))))</f>
        <v>III A</v>
      </c>
      <c r="L56" s="48" t="s">
        <v>663</v>
      </c>
      <c r="M56" s="395">
        <v>40.79</v>
      </c>
      <c r="N56" s="395" t="s">
        <v>117</v>
      </c>
      <c r="O56" s="400">
        <v>9</v>
      </c>
      <c r="P56" s="400">
        <v>1</v>
      </c>
    </row>
    <row r="57" spans="1:16" ht="18" customHeight="1">
      <c r="A57" s="373">
        <v>2</v>
      </c>
      <c r="B57" s="266">
        <v>190</v>
      </c>
      <c r="C57" s="153" t="s">
        <v>169</v>
      </c>
      <c r="D57" s="152" t="s">
        <v>690</v>
      </c>
      <c r="E57" s="151" t="s">
        <v>691</v>
      </c>
      <c r="F57" s="145" t="s">
        <v>263</v>
      </c>
      <c r="G57" s="145" t="s">
        <v>90</v>
      </c>
      <c r="H57" s="145"/>
      <c r="I57" s="150"/>
      <c r="J57" s="122">
        <v>41.27</v>
      </c>
      <c r="K57" s="64" t="str">
        <f>IF(ISBLANK(J57),"",IF(J57&lt;=34.75,"KSM",IF(J57&lt;=36.2,"I A",IF(J57&lt;=38.5,"II A",IF(J57&lt;=42,"III A",IF(J57&lt;=46,"I JA",IF(J57&lt;=50,"II JA",IF(J57&lt;=53,"III JA"))))))))</f>
        <v>III A</v>
      </c>
      <c r="L57" s="48" t="s">
        <v>253</v>
      </c>
      <c r="M57" s="395">
        <v>40</v>
      </c>
      <c r="N57" s="395">
        <v>25.54</v>
      </c>
      <c r="O57" s="400">
        <v>9</v>
      </c>
      <c r="P57" s="400">
        <v>2</v>
      </c>
    </row>
    <row r="58" spans="1:16" ht="18" customHeight="1">
      <c r="A58" s="373">
        <v>3</v>
      </c>
      <c r="B58" s="266">
        <v>127</v>
      </c>
      <c r="C58" s="153" t="s">
        <v>592</v>
      </c>
      <c r="D58" s="152" t="s">
        <v>593</v>
      </c>
      <c r="E58" s="151" t="s">
        <v>594</v>
      </c>
      <c r="F58" s="145" t="s">
        <v>32</v>
      </c>
      <c r="G58" s="145" t="s">
        <v>33</v>
      </c>
      <c r="H58" s="145"/>
      <c r="I58" s="150"/>
      <c r="J58" s="122">
        <v>38.21</v>
      </c>
      <c r="K58" s="64" t="str">
        <f>IF(ISBLANK(J58),"",IF(J58&lt;=34.75,"KSM",IF(J58&lt;=36.2,"I A",IF(J58&lt;=38.5,"II A",IF(J58&lt;=42,"III A",IF(J58&lt;=46,"I JA",IF(J58&lt;=50,"II JA",IF(J58&lt;=53,"III JA"))))))))</f>
        <v>II A</v>
      </c>
      <c r="L58" s="48" t="s">
        <v>323</v>
      </c>
      <c r="M58" s="395">
        <v>37.52</v>
      </c>
      <c r="N58" s="395">
        <v>23.31</v>
      </c>
      <c r="O58" s="400">
        <v>9</v>
      </c>
      <c r="P58" s="400">
        <v>3</v>
      </c>
    </row>
    <row r="59" spans="1:16" ht="18" customHeight="1">
      <c r="A59" s="373">
        <v>4</v>
      </c>
      <c r="B59" s="266">
        <v>166</v>
      </c>
      <c r="C59" s="153" t="s">
        <v>589</v>
      </c>
      <c r="D59" s="152" t="s">
        <v>590</v>
      </c>
      <c r="E59" s="151" t="s">
        <v>591</v>
      </c>
      <c r="F59" s="145" t="s">
        <v>360</v>
      </c>
      <c r="G59" s="145" t="s">
        <v>359</v>
      </c>
      <c r="H59" s="145" t="s">
        <v>358</v>
      </c>
      <c r="I59" s="150"/>
      <c r="J59" s="122">
        <v>37.59</v>
      </c>
      <c r="K59" s="64" t="str">
        <f>IF(ISBLANK(J59),"",IF(J59&lt;=34.75,"KSM",IF(J59&lt;=36.2,"I A",IF(J59&lt;=38.5,"II A",IF(J59&lt;=42,"III A",IF(J59&lt;=46,"I JA",IF(J59&lt;=50,"II JA",IF(J59&lt;=53,"III JA"))))))))</f>
        <v>II A</v>
      </c>
      <c r="L59" s="48" t="s">
        <v>357</v>
      </c>
      <c r="M59" s="395">
        <v>37.13</v>
      </c>
      <c r="N59" s="395"/>
      <c r="O59" s="400">
        <v>9</v>
      </c>
      <c r="P59" s="400">
        <v>4</v>
      </c>
    </row>
    <row r="60" spans="3:14" s="401" customFormat="1" ht="18" customHeight="1" thickBot="1">
      <c r="C60" s="399">
        <v>10</v>
      </c>
      <c r="D60" s="399" t="s">
        <v>1020</v>
      </c>
      <c r="E60" s="191"/>
      <c r="F60" s="191"/>
      <c r="G60" s="191"/>
      <c r="H60" s="402"/>
      <c r="I60" s="402"/>
      <c r="J60" s="392"/>
      <c r="K60" s="86"/>
      <c r="L60" s="82"/>
      <c r="M60" s="82"/>
      <c r="N60" s="91"/>
    </row>
    <row r="61" spans="1:14" s="407" customFormat="1" ht="18" customHeight="1" thickBot="1">
      <c r="A61" s="171" t="s">
        <v>395</v>
      </c>
      <c r="B61" s="403" t="s">
        <v>126</v>
      </c>
      <c r="C61" s="404" t="s">
        <v>6</v>
      </c>
      <c r="D61" s="405" t="s">
        <v>7</v>
      </c>
      <c r="E61" s="406" t="s">
        <v>8</v>
      </c>
      <c r="F61" s="335" t="s">
        <v>9</v>
      </c>
      <c r="G61" s="335" t="s">
        <v>10</v>
      </c>
      <c r="H61" s="335" t="s">
        <v>11</v>
      </c>
      <c r="I61" s="335" t="s">
        <v>12</v>
      </c>
      <c r="J61" s="393" t="s">
        <v>13</v>
      </c>
      <c r="K61" s="72" t="s">
        <v>14</v>
      </c>
      <c r="L61" s="71" t="s">
        <v>15</v>
      </c>
      <c r="M61" s="70"/>
      <c r="N61" s="70"/>
    </row>
    <row r="62" spans="1:16" ht="18" customHeight="1">
      <c r="A62" s="373">
        <v>1</v>
      </c>
      <c r="B62" s="266">
        <v>106</v>
      </c>
      <c r="C62" s="153" t="s">
        <v>843</v>
      </c>
      <c r="D62" s="152" t="s">
        <v>842</v>
      </c>
      <c r="E62" s="151" t="s">
        <v>568</v>
      </c>
      <c r="F62" s="145" t="s">
        <v>405</v>
      </c>
      <c r="G62" s="145" t="s">
        <v>406</v>
      </c>
      <c r="H62" s="145"/>
      <c r="I62" s="150" t="s">
        <v>50</v>
      </c>
      <c r="J62" s="122">
        <v>41.09</v>
      </c>
      <c r="K62" s="64" t="str">
        <f>IF(ISBLANK(J62),"",IF(J62&lt;=34.75,"KSM",IF(J62&lt;=36.2,"I A",IF(J62&lt;=38.5,"II A",IF(J62&lt;=42,"III A",IF(J62&lt;=46,"I JA",IF(J62&lt;=50,"II JA",IF(J62&lt;=53,"III JA"))))))))</f>
        <v>III A</v>
      </c>
      <c r="L62" s="48" t="s">
        <v>574</v>
      </c>
      <c r="M62" s="395">
        <v>40.62</v>
      </c>
      <c r="N62" s="395">
        <v>25.71</v>
      </c>
      <c r="O62" s="400">
        <v>10</v>
      </c>
      <c r="P62" s="400">
        <v>1</v>
      </c>
    </row>
    <row r="63" spans="1:16" ht="18" customHeight="1">
      <c r="A63" s="373">
        <v>2</v>
      </c>
      <c r="B63" s="266">
        <v>165</v>
      </c>
      <c r="C63" s="153" t="s">
        <v>1093</v>
      </c>
      <c r="D63" s="152" t="s">
        <v>1094</v>
      </c>
      <c r="E63" s="151" t="s">
        <v>1095</v>
      </c>
      <c r="F63" s="145" t="s">
        <v>1096</v>
      </c>
      <c r="G63" s="145" t="s">
        <v>490</v>
      </c>
      <c r="H63" s="145" t="s">
        <v>1097</v>
      </c>
      <c r="I63" s="150"/>
      <c r="J63" s="122">
        <v>39.97</v>
      </c>
      <c r="K63" s="64" t="str">
        <f>IF(ISBLANK(J63),"",IF(J63&lt;=34.75,"KSM",IF(J63&lt;=36.2,"I A",IF(J63&lt;=38.5,"II A",IF(J63&lt;=42,"III A",IF(J63&lt;=46,"I JA",IF(J63&lt;=50,"II JA",IF(J63&lt;=53,"III JA"))))))))</f>
        <v>III A</v>
      </c>
      <c r="L63" s="48" t="s">
        <v>1098</v>
      </c>
      <c r="M63" s="395">
        <v>39.88</v>
      </c>
      <c r="N63" s="395">
        <v>25.33</v>
      </c>
      <c r="O63" s="400">
        <v>10</v>
      </c>
      <c r="P63" s="400">
        <v>2</v>
      </c>
    </row>
    <row r="64" spans="1:16" ht="18" customHeight="1">
      <c r="A64" s="373">
        <v>3</v>
      </c>
      <c r="B64" s="266">
        <v>114</v>
      </c>
      <c r="C64" s="153" t="s">
        <v>608</v>
      </c>
      <c r="D64" s="152" t="s">
        <v>609</v>
      </c>
      <c r="E64" s="151" t="s">
        <v>610</v>
      </c>
      <c r="F64" s="145" t="s">
        <v>573</v>
      </c>
      <c r="G64" s="145" t="s">
        <v>406</v>
      </c>
      <c r="H64" s="145"/>
      <c r="I64" s="150"/>
      <c r="J64" s="122">
        <v>36.71</v>
      </c>
      <c r="K64" s="64" t="str">
        <f>IF(ISBLANK(J64),"",IF(J64&lt;=34.75,"KSM",IF(J64&lt;=36.2,"I A",IF(J64&lt;=38.5,"II A",IF(J64&lt;=42,"III A",IF(J64&lt;=46,"I JA",IF(J64&lt;=50,"II JA",IF(J64&lt;=53,"III JA"))))))))</f>
        <v>II A</v>
      </c>
      <c r="L64" s="48" t="s">
        <v>611</v>
      </c>
      <c r="M64" s="395">
        <v>36.73</v>
      </c>
      <c r="N64" s="395">
        <v>22.95</v>
      </c>
      <c r="O64" s="400">
        <v>10</v>
      </c>
      <c r="P64" s="400">
        <v>3</v>
      </c>
    </row>
    <row r="65" spans="1:16" ht="18" customHeight="1">
      <c r="A65" s="373">
        <v>4</v>
      </c>
      <c r="B65" s="266">
        <v>118</v>
      </c>
      <c r="C65" s="153" t="s">
        <v>677</v>
      </c>
      <c r="D65" s="152" t="s">
        <v>684</v>
      </c>
      <c r="E65" s="151" t="s">
        <v>685</v>
      </c>
      <c r="F65" s="145" t="s">
        <v>32</v>
      </c>
      <c r="G65" s="145" t="s">
        <v>33</v>
      </c>
      <c r="H65" s="145"/>
      <c r="I65" s="150"/>
      <c r="J65" s="122">
        <v>39.07</v>
      </c>
      <c r="K65" s="64" t="str">
        <f>IF(ISBLANK(J65),"",IF(J65&lt;=34.75,"KSM",IF(J65&lt;=36.2,"I A",IF(J65&lt;=38.5,"II A",IF(J65&lt;=42,"III A",IF(J65&lt;=46,"I JA",IF(J65&lt;=50,"II JA",IF(J65&lt;=53,"III JA"))))))))</f>
        <v>III A</v>
      </c>
      <c r="L65" s="48" t="s">
        <v>34</v>
      </c>
      <c r="M65" s="395">
        <v>37.22</v>
      </c>
      <c r="N65" s="395"/>
      <c r="O65" s="400">
        <v>10</v>
      </c>
      <c r="P65" s="400">
        <v>4</v>
      </c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Q4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7109375" style="400" customWidth="1"/>
    <col min="2" max="2" width="5.7109375" style="400" hidden="1" customWidth="1"/>
    <col min="3" max="3" width="11.140625" style="400" customWidth="1"/>
    <col min="4" max="4" width="14.140625" style="400" bestFit="1" customWidth="1"/>
    <col min="5" max="5" width="10.7109375" style="409" customWidth="1"/>
    <col min="6" max="6" width="14.57421875" style="410" bestFit="1" customWidth="1"/>
    <col min="7" max="7" width="16.7109375" style="410" bestFit="1" customWidth="1"/>
    <col min="8" max="8" width="11.28125" style="410" customWidth="1"/>
    <col min="9" max="9" width="5.8515625" style="410" bestFit="1" customWidth="1"/>
    <col min="10" max="10" width="9.140625" style="398" customWidth="1"/>
    <col min="11" max="11" width="6.421875" style="201" bestFit="1" customWidth="1"/>
    <col min="12" max="12" width="20.28125" style="411" customWidth="1"/>
    <col min="13" max="13" width="6.00390625" style="58" hidden="1" customWidth="1"/>
    <col min="14" max="14" width="6.00390625" style="91" hidden="1" customWidth="1"/>
    <col min="15" max="15" width="3.00390625" style="400" hidden="1" customWidth="1"/>
    <col min="16" max="16" width="2.00390625" style="400" hidden="1" customWidth="1"/>
    <col min="17" max="17" width="5.28125" style="400" customWidth="1"/>
    <col min="18" max="16384" width="9.140625" style="400" customWidth="1"/>
  </cols>
  <sheetData>
    <row r="1" spans="1:14" s="186" customFormat="1" ht="15.75">
      <c r="A1" s="193" t="s">
        <v>0</v>
      </c>
      <c r="D1" s="191"/>
      <c r="E1" s="190"/>
      <c r="F1" s="190"/>
      <c r="G1" s="190"/>
      <c r="H1" s="189"/>
      <c r="I1" s="189"/>
      <c r="J1" s="96"/>
      <c r="K1" s="98"/>
      <c r="L1" s="98"/>
      <c r="M1" s="85"/>
      <c r="N1" s="70"/>
    </row>
    <row r="2" spans="1:14" s="186" customFormat="1" ht="15.75">
      <c r="A2" s="186" t="s">
        <v>887</v>
      </c>
      <c r="D2" s="191"/>
      <c r="E2" s="190"/>
      <c r="F2" s="190"/>
      <c r="G2" s="189"/>
      <c r="H2" s="189"/>
      <c r="I2" s="188"/>
      <c r="J2" s="96"/>
      <c r="K2" s="96"/>
      <c r="L2" s="95"/>
      <c r="M2" s="85"/>
      <c r="N2" s="70"/>
    </row>
    <row r="3" spans="1:12" ht="12.75">
      <c r="A3" s="344"/>
      <c r="B3" s="344"/>
      <c r="C3" s="399"/>
      <c r="D3" s="344"/>
      <c r="E3" s="344"/>
      <c r="F3" s="344"/>
      <c r="G3" s="344"/>
      <c r="H3" s="344"/>
      <c r="I3" s="344"/>
      <c r="J3" s="57"/>
      <c r="K3" s="57"/>
      <c r="L3" s="57"/>
    </row>
    <row r="4" spans="3:14" s="401" customFormat="1" ht="15.75">
      <c r="C4" s="186" t="s">
        <v>1088</v>
      </c>
      <c r="D4" s="186"/>
      <c r="E4" s="191"/>
      <c r="F4" s="191"/>
      <c r="G4" s="191"/>
      <c r="H4" s="402"/>
      <c r="I4" s="402"/>
      <c r="J4" s="392"/>
      <c r="K4" s="86"/>
      <c r="L4" s="96"/>
      <c r="M4" s="82"/>
      <c r="N4" s="91"/>
    </row>
    <row r="5" spans="3:14" s="401" customFormat="1" ht="18" customHeight="1" thickBot="1">
      <c r="C5" s="399"/>
      <c r="D5" s="399" t="s">
        <v>558</v>
      </c>
      <c r="E5" s="191"/>
      <c r="F5" s="191"/>
      <c r="G5" s="191"/>
      <c r="H5" s="402"/>
      <c r="I5" s="402"/>
      <c r="J5" s="392"/>
      <c r="K5" s="86"/>
      <c r="L5" s="82"/>
      <c r="M5" s="82"/>
      <c r="N5" s="91"/>
    </row>
    <row r="6" spans="1:14" s="407" customFormat="1" ht="18" customHeight="1" thickBot="1">
      <c r="A6" s="171" t="s">
        <v>122</v>
      </c>
      <c r="B6" s="403" t="s">
        <v>126</v>
      </c>
      <c r="C6" s="404" t="s">
        <v>6</v>
      </c>
      <c r="D6" s="405" t="s">
        <v>7</v>
      </c>
      <c r="E6" s="406" t="s">
        <v>8</v>
      </c>
      <c r="F6" s="335" t="s">
        <v>9</v>
      </c>
      <c r="G6" s="335" t="s">
        <v>10</v>
      </c>
      <c r="H6" s="335" t="s">
        <v>11</v>
      </c>
      <c r="I6" s="335" t="s">
        <v>12</v>
      </c>
      <c r="J6" s="393" t="s">
        <v>13</v>
      </c>
      <c r="K6" s="72" t="s">
        <v>14</v>
      </c>
      <c r="L6" s="71" t="s">
        <v>15</v>
      </c>
      <c r="M6" s="70"/>
      <c r="N6" s="70"/>
    </row>
    <row r="7" spans="1:16" ht="18" customHeight="1">
      <c r="A7" s="373">
        <v>1</v>
      </c>
      <c r="B7" s="266">
        <v>114</v>
      </c>
      <c r="C7" s="153" t="s">
        <v>608</v>
      </c>
      <c r="D7" s="152" t="s">
        <v>609</v>
      </c>
      <c r="E7" s="151" t="s">
        <v>610</v>
      </c>
      <c r="F7" s="145" t="s">
        <v>573</v>
      </c>
      <c r="G7" s="145" t="s">
        <v>406</v>
      </c>
      <c r="H7" s="145"/>
      <c r="I7" s="150">
        <v>18</v>
      </c>
      <c r="J7" s="122">
        <v>36.71</v>
      </c>
      <c r="K7" s="64" t="str">
        <f aca="true" t="shared" si="0" ref="K7:K42">IF(ISBLANK(J7),"",IF(J7&lt;=34.75,"KSM",IF(J7&lt;=36.2,"I A",IF(J7&lt;=38.5,"II A",IF(J7&lt;=42,"III A",IF(J7&lt;=46,"I JA",IF(J7&lt;=50,"II JA",IF(J7&lt;=53,"III JA"))))))))</f>
        <v>II A</v>
      </c>
      <c r="L7" s="48" t="s">
        <v>611</v>
      </c>
      <c r="M7" s="395">
        <v>36.73</v>
      </c>
      <c r="N7" s="395">
        <v>22.95</v>
      </c>
      <c r="O7" s="400">
        <v>10</v>
      </c>
      <c r="P7" s="400">
        <v>3</v>
      </c>
    </row>
    <row r="8" spans="1:16" ht="18" customHeight="1">
      <c r="A8" s="373">
        <v>2</v>
      </c>
      <c r="B8" s="266">
        <v>166</v>
      </c>
      <c r="C8" s="153" t="s">
        <v>589</v>
      </c>
      <c r="D8" s="152" t="s">
        <v>590</v>
      </c>
      <c r="E8" s="151" t="s">
        <v>591</v>
      </c>
      <c r="F8" s="145" t="s">
        <v>360</v>
      </c>
      <c r="G8" s="145" t="s">
        <v>359</v>
      </c>
      <c r="H8" s="145" t="s">
        <v>358</v>
      </c>
      <c r="I8" s="150">
        <v>14</v>
      </c>
      <c r="J8" s="122">
        <v>37.59</v>
      </c>
      <c r="K8" s="64" t="str">
        <f t="shared" si="0"/>
        <v>II A</v>
      </c>
      <c r="L8" s="48" t="s">
        <v>357</v>
      </c>
      <c r="M8" s="395">
        <v>37.13</v>
      </c>
      <c r="N8" s="395"/>
      <c r="O8" s="400">
        <v>9</v>
      </c>
      <c r="P8" s="400">
        <v>4</v>
      </c>
    </row>
    <row r="9" spans="1:16" ht="18" customHeight="1">
      <c r="A9" s="373">
        <v>3</v>
      </c>
      <c r="B9" s="266">
        <v>85</v>
      </c>
      <c r="C9" s="153" t="s">
        <v>566</v>
      </c>
      <c r="D9" s="152" t="s">
        <v>668</v>
      </c>
      <c r="E9" s="151" t="s">
        <v>669</v>
      </c>
      <c r="F9" s="145" t="s">
        <v>38</v>
      </c>
      <c r="G9" s="145" t="s">
        <v>39</v>
      </c>
      <c r="H9" s="145"/>
      <c r="I9" s="150">
        <v>11</v>
      </c>
      <c r="J9" s="394">
        <v>38</v>
      </c>
      <c r="K9" s="64" t="str">
        <f t="shared" si="0"/>
        <v>II A</v>
      </c>
      <c r="L9" s="48" t="s">
        <v>415</v>
      </c>
      <c r="M9" s="395">
        <v>38.61</v>
      </c>
      <c r="N9" s="395">
        <v>24.67</v>
      </c>
      <c r="O9" s="400">
        <v>6</v>
      </c>
      <c r="P9" s="400">
        <v>4</v>
      </c>
    </row>
    <row r="10" spans="1:16" ht="18" customHeight="1">
      <c r="A10" s="373">
        <v>4</v>
      </c>
      <c r="B10" s="266">
        <v>112</v>
      </c>
      <c r="C10" s="153" t="s">
        <v>570</v>
      </c>
      <c r="D10" s="152" t="s">
        <v>571</v>
      </c>
      <c r="E10" s="151" t="s">
        <v>572</v>
      </c>
      <c r="F10" s="145" t="s">
        <v>573</v>
      </c>
      <c r="G10" s="145" t="s">
        <v>406</v>
      </c>
      <c r="H10" s="145"/>
      <c r="I10" s="150">
        <v>9</v>
      </c>
      <c r="J10" s="122">
        <v>38.02</v>
      </c>
      <c r="K10" s="64" t="str">
        <f t="shared" si="0"/>
        <v>II A</v>
      </c>
      <c r="L10" s="48" t="s">
        <v>574</v>
      </c>
      <c r="M10" s="395">
        <v>37.94</v>
      </c>
      <c r="N10" s="395">
        <v>24.66</v>
      </c>
      <c r="O10" s="400">
        <v>8</v>
      </c>
      <c r="P10" s="400">
        <v>3</v>
      </c>
    </row>
    <row r="11" spans="1:16" ht="18" customHeight="1">
      <c r="A11" s="373">
        <v>5</v>
      </c>
      <c r="B11" s="266">
        <v>127</v>
      </c>
      <c r="C11" s="153" t="s">
        <v>592</v>
      </c>
      <c r="D11" s="152" t="s">
        <v>593</v>
      </c>
      <c r="E11" s="151" t="s">
        <v>594</v>
      </c>
      <c r="F11" s="145" t="s">
        <v>32</v>
      </c>
      <c r="G11" s="145" t="s">
        <v>33</v>
      </c>
      <c r="H11" s="145"/>
      <c r="I11" s="150">
        <v>8</v>
      </c>
      <c r="J11" s="122">
        <v>38.21</v>
      </c>
      <c r="K11" s="64" t="str">
        <f t="shared" si="0"/>
        <v>II A</v>
      </c>
      <c r="L11" s="48" t="s">
        <v>323</v>
      </c>
      <c r="M11" s="395">
        <v>37.52</v>
      </c>
      <c r="N11" s="395">
        <v>23.31</v>
      </c>
      <c r="O11" s="400">
        <v>9</v>
      </c>
      <c r="P11" s="400">
        <v>3</v>
      </c>
    </row>
    <row r="12" spans="1:16" ht="18" customHeight="1">
      <c r="A12" s="373">
        <v>6</v>
      </c>
      <c r="B12" s="266">
        <v>178</v>
      </c>
      <c r="C12" s="153" t="s">
        <v>604</v>
      </c>
      <c r="D12" s="152" t="s">
        <v>605</v>
      </c>
      <c r="E12" s="151" t="s">
        <v>606</v>
      </c>
      <c r="F12" s="145" t="s">
        <v>236</v>
      </c>
      <c r="G12" s="145" t="s">
        <v>90</v>
      </c>
      <c r="H12" s="145"/>
      <c r="I12" s="150">
        <v>7</v>
      </c>
      <c r="J12" s="122">
        <v>38.46</v>
      </c>
      <c r="K12" s="64" t="str">
        <f t="shared" si="0"/>
        <v>II A</v>
      </c>
      <c r="L12" s="48" t="s">
        <v>241</v>
      </c>
      <c r="M12" s="91" t="s">
        <v>117</v>
      </c>
      <c r="N12" s="395">
        <v>24.1</v>
      </c>
      <c r="O12" s="400">
        <v>6</v>
      </c>
      <c r="P12" s="400">
        <v>3</v>
      </c>
    </row>
    <row r="13" spans="1:16" ht="18" customHeight="1">
      <c r="A13" s="373">
        <v>7</v>
      </c>
      <c r="B13" s="266">
        <v>75</v>
      </c>
      <c r="C13" s="153" t="s">
        <v>665</v>
      </c>
      <c r="D13" s="152" t="s">
        <v>666</v>
      </c>
      <c r="E13" s="151" t="s">
        <v>667</v>
      </c>
      <c r="F13" s="145" t="s">
        <v>38</v>
      </c>
      <c r="G13" s="145" t="s">
        <v>39</v>
      </c>
      <c r="H13" s="145"/>
      <c r="I13" s="150">
        <v>6</v>
      </c>
      <c r="J13" s="122">
        <v>38.68</v>
      </c>
      <c r="K13" s="64" t="str">
        <f t="shared" si="0"/>
        <v>III A</v>
      </c>
      <c r="L13" s="48" t="s">
        <v>202</v>
      </c>
      <c r="M13" s="395">
        <v>38.75</v>
      </c>
      <c r="N13" s="395">
        <v>24.68</v>
      </c>
      <c r="O13" s="400">
        <v>5</v>
      </c>
      <c r="P13" s="400">
        <v>4</v>
      </c>
    </row>
    <row r="14" spans="1:16" ht="18" customHeight="1">
      <c r="A14" s="373">
        <v>8</v>
      </c>
      <c r="B14" s="266">
        <v>82</v>
      </c>
      <c r="C14" s="153" t="s">
        <v>352</v>
      </c>
      <c r="D14" s="152" t="s">
        <v>351</v>
      </c>
      <c r="E14" s="151" t="s">
        <v>350</v>
      </c>
      <c r="F14" s="145" t="s">
        <v>38</v>
      </c>
      <c r="G14" s="145" t="s">
        <v>39</v>
      </c>
      <c r="H14" s="145"/>
      <c r="I14" s="150">
        <v>5</v>
      </c>
      <c r="J14" s="122">
        <v>38.71</v>
      </c>
      <c r="K14" s="64" t="str">
        <f t="shared" si="0"/>
        <v>III A</v>
      </c>
      <c r="L14" s="48" t="s">
        <v>349</v>
      </c>
      <c r="M14" s="395">
        <v>39.27</v>
      </c>
      <c r="N14" s="395">
        <v>24.26</v>
      </c>
      <c r="O14" s="400">
        <v>2</v>
      </c>
      <c r="P14" s="400">
        <v>3</v>
      </c>
    </row>
    <row r="15" spans="1:16" ht="18" customHeight="1">
      <c r="A15" s="373">
        <v>9</v>
      </c>
      <c r="B15" s="266">
        <v>6</v>
      </c>
      <c r="C15" s="153" t="s">
        <v>854</v>
      </c>
      <c r="D15" s="152" t="s">
        <v>853</v>
      </c>
      <c r="E15" s="151" t="s">
        <v>852</v>
      </c>
      <c r="F15" s="145" t="s">
        <v>257</v>
      </c>
      <c r="G15" s="145" t="s">
        <v>258</v>
      </c>
      <c r="H15" s="145"/>
      <c r="I15" s="150">
        <v>4</v>
      </c>
      <c r="J15" s="122">
        <v>38.73</v>
      </c>
      <c r="K15" s="64" t="str">
        <f t="shared" si="0"/>
        <v>III A</v>
      </c>
      <c r="L15" s="48" t="s">
        <v>599</v>
      </c>
      <c r="M15" s="91" t="s">
        <v>117</v>
      </c>
      <c r="N15" s="395">
        <v>24.74</v>
      </c>
      <c r="O15" s="400">
        <v>5</v>
      </c>
      <c r="P15" s="400">
        <v>3</v>
      </c>
    </row>
    <row r="16" spans="1:16" ht="18" customHeight="1">
      <c r="A16" s="373">
        <v>10</v>
      </c>
      <c r="B16" s="266">
        <v>176</v>
      </c>
      <c r="C16" s="153" t="s">
        <v>680</v>
      </c>
      <c r="D16" s="152" t="s">
        <v>831</v>
      </c>
      <c r="E16" s="151" t="s">
        <v>830</v>
      </c>
      <c r="F16" s="145" t="s">
        <v>236</v>
      </c>
      <c r="G16" s="145" t="s">
        <v>90</v>
      </c>
      <c r="H16" s="145"/>
      <c r="I16" s="150">
        <v>3</v>
      </c>
      <c r="J16" s="122">
        <v>38.85</v>
      </c>
      <c r="K16" s="64" t="str">
        <f t="shared" si="0"/>
        <v>III A</v>
      </c>
      <c r="L16" s="48" t="s">
        <v>466</v>
      </c>
      <c r="M16" s="395">
        <v>38.34</v>
      </c>
      <c r="N16" s="395">
        <v>24.47</v>
      </c>
      <c r="O16" s="400">
        <v>8</v>
      </c>
      <c r="P16" s="400">
        <v>4</v>
      </c>
    </row>
    <row r="17" spans="1:16" ht="18" customHeight="1">
      <c r="A17" s="373">
        <v>11</v>
      </c>
      <c r="B17" s="266">
        <v>9</v>
      </c>
      <c r="C17" s="153" t="s">
        <v>634</v>
      </c>
      <c r="D17" s="152" t="s">
        <v>635</v>
      </c>
      <c r="E17" s="151" t="s">
        <v>636</v>
      </c>
      <c r="F17" s="145" t="s">
        <v>257</v>
      </c>
      <c r="G17" s="145" t="s">
        <v>258</v>
      </c>
      <c r="H17" s="145"/>
      <c r="I17" s="150">
        <v>2</v>
      </c>
      <c r="J17" s="122">
        <v>38.97</v>
      </c>
      <c r="K17" s="64" t="str">
        <f t="shared" si="0"/>
        <v>III A</v>
      </c>
      <c r="L17" s="48" t="s">
        <v>599</v>
      </c>
      <c r="M17" s="91" t="s">
        <v>117</v>
      </c>
      <c r="N17" s="395">
        <v>24.09</v>
      </c>
      <c r="O17" s="400">
        <v>7</v>
      </c>
      <c r="P17" s="400">
        <v>3</v>
      </c>
    </row>
    <row r="18" spans="1:16" ht="18" customHeight="1">
      <c r="A18" s="373">
        <v>12</v>
      </c>
      <c r="B18" s="266">
        <v>118</v>
      </c>
      <c r="C18" s="153" t="s">
        <v>677</v>
      </c>
      <c r="D18" s="152" t="s">
        <v>684</v>
      </c>
      <c r="E18" s="151" t="s">
        <v>685</v>
      </c>
      <c r="F18" s="145" t="s">
        <v>32</v>
      </c>
      <c r="G18" s="145" t="s">
        <v>33</v>
      </c>
      <c r="H18" s="145"/>
      <c r="I18" s="150">
        <v>1</v>
      </c>
      <c r="J18" s="122">
        <v>39.07</v>
      </c>
      <c r="K18" s="64" t="str">
        <f t="shared" si="0"/>
        <v>III A</v>
      </c>
      <c r="L18" s="48" t="s">
        <v>34</v>
      </c>
      <c r="M18" s="395">
        <v>37.22</v>
      </c>
      <c r="N18" s="395"/>
      <c r="O18" s="400">
        <v>10</v>
      </c>
      <c r="P18" s="400">
        <v>4</v>
      </c>
    </row>
    <row r="19" spans="1:16" ht="18" customHeight="1">
      <c r="A19" s="373">
        <v>13</v>
      </c>
      <c r="B19" s="266">
        <v>7</v>
      </c>
      <c r="C19" s="153" t="s">
        <v>694</v>
      </c>
      <c r="D19" s="152" t="s">
        <v>711</v>
      </c>
      <c r="E19" s="151" t="s">
        <v>712</v>
      </c>
      <c r="F19" s="145" t="s">
        <v>257</v>
      </c>
      <c r="G19" s="145" t="s">
        <v>258</v>
      </c>
      <c r="H19" s="145"/>
      <c r="I19" s="150"/>
      <c r="J19" s="122">
        <v>39.12</v>
      </c>
      <c r="K19" s="64" t="str">
        <f t="shared" si="0"/>
        <v>III A</v>
      </c>
      <c r="L19" s="48" t="s">
        <v>599</v>
      </c>
      <c r="M19" s="91" t="s">
        <v>117</v>
      </c>
      <c r="N19" s="395">
        <v>25.69</v>
      </c>
      <c r="O19" s="400">
        <v>2</v>
      </c>
      <c r="P19" s="400">
        <v>2</v>
      </c>
    </row>
    <row r="20" spans="1:16" ht="18" customHeight="1">
      <c r="A20" s="373">
        <v>14</v>
      </c>
      <c r="B20" s="266">
        <v>99</v>
      </c>
      <c r="C20" s="153" t="s">
        <v>228</v>
      </c>
      <c r="D20" s="152" t="s">
        <v>618</v>
      </c>
      <c r="E20" s="151" t="s">
        <v>619</v>
      </c>
      <c r="F20" s="145" t="s">
        <v>74</v>
      </c>
      <c r="G20" s="145" t="s">
        <v>49</v>
      </c>
      <c r="H20" s="145"/>
      <c r="I20" s="150"/>
      <c r="J20" s="122">
        <v>39.55</v>
      </c>
      <c r="K20" s="64" t="str">
        <f t="shared" si="0"/>
        <v>III A</v>
      </c>
      <c r="L20" s="48" t="s">
        <v>434</v>
      </c>
      <c r="M20" s="395">
        <v>38.95</v>
      </c>
      <c r="N20" s="395">
        <v>24.84</v>
      </c>
      <c r="O20" s="400">
        <v>4</v>
      </c>
      <c r="P20" s="400">
        <v>4</v>
      </c>
    </row>
    <row r="21" spans="1:17" ht="18" customHeight="1">
      <c r="A21" s="373">
        <v>15</v>
      </c>
      <c r="B21" s="266">
        <v>93</v>
      </c>
      <c r="C21" s="153" t="s">
        <v>169</v>
      </c>
      <c r="D21" s="152" t="s">
        <v>1091</v>
      </c>
      <c r="E21" s="151" t="s">
        <v>54</v>
      </c>
      <c r="F21" s="145" t="s">
        <v>978</v>
      </c>
      <c r="G21" s="145" t="s">
        <v>979</v>
      </c>
      <c r="H21" s="145"/>
      <c r="I21" s="150"/>
      <c r="J21" s="122">
        <v>39.58</v>
      </c>
      <c r="K21" s="64" t="str">
        <f t="shared" si="0"/>
        <v>III A</v>
      </c>
      <c r="L21" s="48" t="s">
        <v>1092</v>
      </c>
      <c r="M21" s="395">
        <v>38.46</v>
      </c>
      <c r="N21" s="395">
        <v>24</v>
      </c>
      <c r="O21" s="400">
        <v>7</v>
      </c>
      <c r="P21" s="400">
        <v>4</v>
      </c>
      <c r="Q21" s="229" t="s">
        <v>693</v>
      </c>
    </row>
    <row r="22" spans="1:16" ht="18" customHeight="1">
      <c r="A22" s="373">
        <v>16</v>
      </c>
      <c r="B22" s="266">
        <v>184</v>
      </c>
      <c r="C22" s="153" t="s">
        <v>576</v>
      </c>
      <c r="D22" s="152" t="s">
        <v>577</v>
      </c>
      <c r="E22" s="151" t="s">
        <v>578</v>
      </c>
      <c r="F22" s="145" t="s">
        <v>263</v>
      </c>
      <c r="G22" s="145" t="s">
        <v>90</v>
      </c>
      <c r="H22" s="145"/>
      <c r="I22" s="150"/>
      <c r="J22" s="122">
        <v>39.84</v>
      </c>
      <c r="K22" s="64" t="str">
        <f t="shared" si="0"/>
        <v>III A</v>
      </c>
      <c r="L22" s="48" t="s">
        <v>253</v>
      </c>
      <c r="M22" s="395">
        <v>39.32</v>
      </c>
      <c r="N22" s="395">
        <v>24.97</v>
      </c>
      <c r="O22" s="400">
        <v>2</v>
      </c>
      <c r="P22" s="400">
        <v>4</v>
      </c>
    </row>
    <row r="23" spans="1:16" ht="18" customHeight="1">
      <c r="A23" s="373">
        <v>17</v>
      </c>
      <c r="B23" s="266">
        <v>15</v>
      </c>
      <c r="C23" s="153" t="s">
        <v>254</v>
      </c>
      <c r="D23" s="152" t="s">
        <v>674</v>
      </c>
      <c r="E23" s="151" t="s">
        <v>675</v>
      </c>
      <c r="F23" s="145" t="s">
        <v>257</v>
      </c>
      <c r="G23" s="145" t="s">
        <v>258</v>
      </c>
      <c r="H23" s="145"/>
      <c r="I23" s="150"/>
      <c r="J23" s="122">
        <v>39.85</v>
      </c>
      <c r="K23" s="64" t="str">
        <f t="shared" si="0"/>
        <v>III A</v>
      </c>
      <c r="L23" s="48" t="s">
        <v>599</v>
      </c>
      <c r="M23" s="91" t="s">
        <v>117</v>
      </c>
      <c r="N23" s="395">
        <v>25.2</v>
      </c>
      <c r="O23" s="400">
        <v>1</v>
      </c>
      <c r="P23" s="400">
        <v>3</v>
      </c>
    </row>
    <row r="24" spans="1:16" ht="18" customHeight="1">
      <c r="A24" s="373">
        <v>18</v>
      </c>
      <c r="B24" s="266">
        <v>165</v>
      </c>
      <c r="C24" s="153" t="s">
        <v>1093</v>
      </c>
      <c r="D24" s="152" t="s">
        <v>1094</v>
      </c>
      <c r="E24" s="151" t="s">
        <v>1095</v>
      </c>
      <c r="F24" s="145" t="s">
        <v>1096</v>
      </c>
      <c r="G24" s="145" t="s">
        <v>490</v>
      </c>
      <c r="H24" s="145" t="s">
        <v>1097</v>
      </c>
      <c r="I24" s="150"/>
      <c r="J24" s="122">
        <v>39.97</v>
      </c>
      <c r="K24" s="64" t="str">
        <f t="shared" si="0"/>
        <v>III A</v>
      </c>
      <c r="L24" s="48" t="s">
        <v>1098</v>
      </c>
      <c r="M24" s="395">
        <v>39.88</v>
      </c>
      <c r="N24" s="395">
        <v>25.33</v>
      </c>
      <c r="O24" s="400">
        <v>10</v>
      </c>
      <c r="P24" s="400">
        <v>2</v>
      </c>
    </row>
    <row r="25" spans="1:16" ht="18" customHeight="1">
      <c r="A25" s="373">
        <v>19</v>
      </c>
      <c r="B25" s="266">
        <v>11</v>
      </c>
      <c r="C25" s="153" t="s">
        <v>596</v>
      </c>
      <c r="D25" s="152" t="s">
        <v>597</v>
      </c>
      <c r="E25" s="151" t="s">
        <v>598</v>
      </c>
      <c r="F25" s="145" t="s">
        <v>257</v>
      </c>
      <c r="G25" s="145" t="s">
        <v>258</v>
      </c>
      <c r="H25" s="145"/>
      <c r="I25" s="150"/>
      <c r="J25" s="122">
        <v>40.14</v>
      </c>
      <c r="K25" s="64" t="str">
        <f t="shared" si="0"/>
        <v>III A</v>
      </c>
      <c r="L25" s="48" t="s">
        <v>599</v>
      </c>
      <c r="M25" s="91" t="s">
        <v>117</v>
      </c>
      <c r="N25" s="395">
        <v>25.09</v>
      </c>
      <c r="O25" s="400">
        <v>3</v>
      </c>
      <c r="P25" s="400">
        <v>4</v>
      </c>
    </row>
    <row r="26" spans="1:16" ht="18" customHeight="1">
      <c r="A26" s="373">
        <v>20</v>
      </c>
      <c r="B26" s="266">
        <v>186</v>
      </c>
      <c r="C26" s="153" t="s">
        <v>859</v>
      </c>
      <c r="D26" s="152" t="s">
        <v>858</v>
      </c>
      <c r="E26" s="151" t="s">
        <v>857</v>
      </c>
      <c r="F26" s="145" t="s">
        <v>263</v>
      </c>
      <c r="G26" s="145" t="s">
        <v>90</v>
      </c>
      <c r="H26" s="145"/>
      <c r="I26" s="150"/>
      <c r="J26" s="122">
        <v>40.15</v>
      </c>
      <c r="K26" s="64" t="str">
        <f t="shared" si="0"/>
        <v>III A</v>
      </c>
      <c r="L26" s="48" t="s">
        <v>856</v>
      </c>
      <c r="M26" s="395">
        <v>40.29</v>
      </c>
      <c r="N26" s="395" t="s">
        <v>117</v>
      </c>
      <c r="O26" s="400">
        <v>5</v>
      </c>
      <c r="P26" s="400">
        <v>2</v>
      </c>
    </row>
    <row r="27" spans="1:16" ht="18" customHeight="1">
      <c r="A27" s="373">
        <v>21</v>
      </c>
      <c r="B27" s="266">
        <v>161</v>
      </c>
      <c r="C27" s="153" t="s">
        <v>566</v>
      </c>
      <c r="D27" s="152" t="s">
        <v>627</v>
      </c>
      <c r="E27" s="151" t="s">
        <v>628</v>
      </c>
      <c r="F27" s="145" t="s">
        <v>163</v>
      </c>
      <c r="G27" s="145" t="s">
        <v>162</v>
      </c>
      <c r="H27" s="145" t="s">
        <v>625</v>
      </c>
      <c r="I27" s="150"/>
      <c r="J27" s="122">
        <v>40.29</v>
      </c>
      <c r="K27" s="64" t="str">
        <f t="shared" si="0"/>
        <v>III A</v>
      </c>
      <c r="L27" s="48" t="s">
        <v>626</v>
      </c>
      <c r="M27" s="395">
        <v>40.26</v>
      </c>
      <c r="N27" s="395" t="s">
        <v>117</v>
      </c>
      <c r="O27" s="400">
        <v>7</v>
      </c>
      <c r="P27" s="400">
        <v>2</v>
      </c>
    </row>
    <row r="28" spans="1:16" ht="18" customHeight="1">
      <c r="A28" s="373">
        <v>22</v>
      </c>
      <c r="B28" s="266">
        <v>73</v>
      </c>
      <c r="C28" s="153" t="s">
        <v>677</v>
      </c>
      <c r="D28" s="152" t="s">
        <v>678</v>
      </c>
      <c r="E28" s="151" t="s">
        <v>679</v>
      </c>
      <c r="F28" s="145" t="s">
        <v>55</v>
      </c>
      <c r="G28" s="145" t="s">
        <v>39</v>
      </c>
      <c r="H28" s="145"/>
      <c r="I28" s="150"/>
      <c r="J28" s="122">
        <v>40.62</v>
      </c>
      <c r="K28" s="64" t="str">
        <f t="shared" si="0"/>
        <v>III A</v>
      </c>
      <c r="L28" s="48" t="s">
        <v>56</v>
      </c>
      <c r="M28" s="91" t="s">
        <v>117</v>
      </c>
      <c r="N28" s="395" t="s">
        <v>117</v>
      </c>
      <c r="O28" s="400">
        <v>2</v>
      </c>
      <c r="P28" s="400">
        <v>1</v>
      </c>
    </row>
    <row r="29" spans="1:16" ht="18" customHeight="1">
      <c r="A29" s="373">
        <v>23</v>
      </c>
      <c r="B29" s="266">
        <v>111</v>
      </c>
      <c r="C29" s="153" t="s">
        <v>847</v>
      </c>
      <c r="D29" s="152" t="s">
        <v>933</v>
      </c>
      <c r="E29" s="151" t="s">
        <v>934</v>
      </c>
      <c r="F29" s="145" t="s">
        <v>573</v>
      </c>
      <c r="G29" s="145" t="s">
        <v>406</v>
      </c>
      <c r="H29" s="145"/>
      <c r="I29" s="150"/>
      <c r="J29" s="122">
        <v>40.74</v>
      </c>
      <c r="K29" s="64" t="str">
        <f t="shared" si="0"/>
        <v>III A</v>
      </c>
      <c r="L29" s="48" t="s">
        <v>574</v>
      </c>
      <c r="M29" s="395">
        <v>40</v>
      </c>
      <c r="N29" s="395">
        <v>25.57</v>
      </c>
      <c r="O29" s="400">
        <v>8</v>
      </c>
      <c r="P29" s="400">
        <v>2</v>
      </c>
    </row>
    <row r="30" spans="1:16" ht="18" customHeight="1">
      <c r="A30" s="373">
        <v>24</v>
      </c>
      <c r="B30" s="266">
        <v>170</v>
      </c>
      <c r="C30" s="153" t="s">
        <v>348</v>
      </c>
      <c r="D30" s="152" t="s">
        <v>1089</v>
      </c>
      <c r="E30" s="151" t="s">
        <v>54</v>
      </c>
      <c r="F30" s="145" t="s">
        <v>89</v>
      </c>
      <c r="G30" s="145"/>
      <c r="H30" s="145"/>
      <c r="I30" s="150" t="s">
        <v>50</v>
      </c>
      <c r="J30" s="122">
        <v>40.85</v>
      </c>
      <c r="K30" s="64" t="str">
        <f t="shared" si="0"/>
        <v>III A</v>
      </c>
      <c r="L30" s="48" t="s">
        <v>1090</v>
      </c>
      <c r="M30" s="91" t="s">
        <v>117</v>
      </c>
      <c r="N30" s="395">
        <v>25.64</v>
      </c>
      <c r="O30" s="400">
        <v>4</v>
      </c>
      <c r="P30" s="400">
        <v>2</v>
      </c>
    </row>
    <row r="31" spans="1:16" ht="18" customHeight="1">
      <c r="A31" s="373">
        <v>25</v>
      </c>
      <c r="B31" s="266">
        <v>106</v>
      </c>
      <c r="C31" s="153" t="s">
        <v>843</v>
      </c>
      <c r="D31" s="152" t="s">
        <v>842</v>
      </c>
      <c r="E31" s="151" t="s">
        <v>568</v>
      </c>
      <c r="F31" s="145" t="s">
        <v>405</v>
      </c>
      <c r="G31" s="145" t="s">
        <v>406</v>
      </c>
      <c r="H31" s="145"/>
      <c r="I31" s="150" t="s">
        <v>50</v>
      </c>
      <c r="J31" s="122">
        <v>41.09</v>
      </c>
      <c r="K31" s="64" t="str">
        <f t="shared" si="0"/>
        <v>III A</v>
      </c>
      <c r="L31" s="48" t="s">
        <v>574</v>
      </c>
      <c r="M31" s="395">
        <v>40.62</v>
      </c>
      <c r="N31" s="395">
        <v>25.71</v>
      </c>
      <c r="O31" s="400">
        <v>10</v>
      </c>
      <c r="P31" s="400">
        <v>1</v>
      </c>
    </row>
    <row r="32" spans="1:16" ht="18" customHeight="1">
      <c r="A32" s="373">
        <v>26</v>
      </c>
      <c r="B32" s="266">
        <v>4</v>
      </c>
      <c r="C32" s="153" t="s">
        <v>680</v>
      </c>
      <c r="D32" s="152" t="s">
        <v>681</v>
      </c>
      <c r="E32" s="151" t="s">
        <v>682</v>
      </c>
      <c r="F32" s="145" t="s">
        <v>257</v>
      </c>
      <c r="G32" s="145" t="s">
        <v>258</v>
      </c>
      <c r="H32" s="145"/>
      <c r="I32" s="150"/>
      <c r="J32" s="122">
        <v>41.24</v>
      </c>
      <c r="K32" s="64" t="str">
        <f t="shared" si="0"/>
        <v>III A</v>
      </c>
      <c r="L32" s="48" t="s">
        <v>599</v>
      </c>
      <c r="M32" s="91" t="s">
        <v>117</v>
      </c>
      <c r="N32" s="395">
        <v>25.62</v>
      </c>
      <c r="O32" s="400">
        <v>6</v>
      </c>
      <c r="P32" s="400">
        <v>2</v>
      </c>
    </row>
    <row r="33" spans="1:16" ht="18" customHeight="1">
      <c r="A33" s="373">
        <v>27</v>
      </c>
      <c r="B33" s="266">
        <v>190</v>
      </c>
      <c r="C33" s="153" t="s">
        <v>169</v>
      </c>
      <c r="D33" s="152" t="s">
        <v>690</v>
      </c>
      <c r="E33" s="151" t="s">
        <v>691</v>
      </c>
      <c r="F33" s="145" t="s">
        <v>263</v>
      </c>
      <c r="G33" s="145" t="s">
        <v>90</v>
      </c>
      <c r="H33" s="145"/>
      <c r="I33" s="150"/>
      <c r="J33" s="122">
        <v>41.27</v>
      </c>
      <c r="K33" s="64" t="str">
        <f t="shared" si="0"/>
        <v>III A</v>
      </c>
      <c r="L33" s="48" t="s">
        <v>253</v>
      </c>
      <c r="M33" s="395">
        <v>40</v>
      </c>
      <c r="N33" s="395">
        <v>25.54</v>
      </c>
      <c r="O33" s="400">
        <v>9</v>
      </c>
      <c r="P33" s="400">
        <v>2</v>
      </c>
    </row>
    <row r="34" spans="1:16" ht="18" customHeight="1">
      <c r="A34" s="373">
        <v>28</v>
      </c>
      <c r="B34" s="266">
        <v>69</v>
      </c>
      <c r="C34" s="153" t="s">
        <v>704</v>
      </c>
      <c r="D34" s="152" t="s">
        <v>705</v>
      </c>
      <c r="E34" s="151" t="s">
        <v>706</v>
      </c>
      <c r="F34" s="145" t="s">
        <v>38</v>
      </c>
      <c r="G34" s="145" t="s">
        <v>39</v>
      </c>
      <c r="H34" s="145"/>
      <c r="I34" s="150"/>
      <c r="J34" s="122">
        <v>41.33</v>
      </c>
      <c r="K34" s="64" t="str">
        <f t="shared" si="0"/>
        <v>III A</v>
      </c>
      <c r="L34" s="48" t="s">
        <v>56</v>
      </c>
      <c r="M34" s="395">
        <v>40.6</v>
      </c>
      <c r="N34" s="395" t="s">
        <v>117</v>
      </c>
      <c r="O34" s="400">
        <v>1</v>
      </c>
      <c r="P34" s="400">
        <v>2</v>
      </c>
    </row>
    <row r="35" spans="1:16" ht="18" customHeight="1">
      <c r="A35" s="373">
        <v>29</v>
      </c>
      <c r="B35" s="266">
        <v>101</v>
      </c>
      <c r="C35" s="153" t="s">
        <v>566</v>
      </c>
      <c r="D35" s="152" t="s">
        <v>661</v>
      </c>
      <c r="E35" s="151" t="s">
        <v>662</v>
      </c>
      <c r="F35" s="145" t="s">
        <v>74</v>
      </c>
      <c r="G35" s="145" t="s">
        <v>49</v>
      </c>
      <c r="H35" s="145"/>
      <c r="I35" s="150"/>
      <c r="J35" s="122">
        <v>41.35</v>
      </c>
      <c r="K35" s="64" t="str">
        <f t="shared" si="0"/>
        <v>III A</v>
      </c>
      <c r="L35" s="48" t="s">
        <v>663</v>
      </c>
      <c r="M35" s="395">
        <v>40.79</v>
      </c>
      <c r="N35" s="395" t="s">
        <v>117</v>
      </c>
      <c r="O35" s="400">
        <v>9</v>
      </c>
      <c r="P35" s="400">
        <v>1</v>
      </c>
    </row>
    <row r="36" spans="1:16" ht="18" customHeight="1">
      <c r="A36" s="373">
        <v>30</v>
      </c>
      <c r="B36" s="266">
        <v>128</v>
      </c>
      <c r="C36" s="153" t="s">
        <v>562</v>
      </c>
      <c r="D36" s="152" t="s">
        <v>563</v>
      </c>
      <c r="E36" s="151" t="s">
        <v>564</v>
      </c>
      <c r="F36" s="145" t="s">
        <v>32</v>
      </c>
      <c r="G36" s="145" t="s">
        <v>33</v>
      </c>
      <c r="H36" s="145"/>
      <c r="I36" s="150"/>
      <c r="J36" s="122">
        <v>41.72</v>
      </c>
      <c r="K36" s="64" t="str">
        <f t="shared" si="0"/>
        <v>III A</v>
      </c>
      <c r="L36" s="48" t="s">
        <v>34</v>
      </c>
      <c r="M36" s="395">
        <v>40.8</v>
      </c>
      <c r="N36" s="395">
        <v>25.33</v>
      </c>
      <c r="O36" s="400">
        <v>8</v>
      </c>
      <c r="P36" s="400">
        <v>1</v>
      </c>
    </row>
    <row r="37" spans="1:16" ht="18" customHeight="1">
      <c r="A37" s="373">
        <v>31</v>
      </c>
      <c r="B37" s="266">
        <v>124</v>
      </c>
      <c r="C37" s="153" t="s">
        <v>795</v>
      </c>
      <c r="D37" s="152" t="s">
        <v>865</v>
      </c>
      <c r="E37" s="151" t="s">
        <v>864</v>
      </c>
      <c r="F37" s="145" t="s">
        <v>32</v>
      </c>
      <c r="G37" s="145" t="s">
        <v>33</v>
      </c>
      <c r="H37" s="145"/>
      <c r="I37" s="150"/>
      <c r="J37" s="122">
        <v>42.14</v>
      </c>
      <c r="K37" s="64" t="str">
        <f t="shared" si="0"/>
        <v>I JA</v>
      </c>
      <c r="L37" s="48" t="s">
        <v>323</v>
      </c>
      <c r="M37" s="395">
        <v>42.46</v>
      </c>
      <c r="N37" s="395"/>
      <c r="O37" s="400">
        <v>4</v>
      </c>
      <c r="P37" s="400">
        <v>1</v>
      </c>
    </row>
    <row r="38" spans="1:16" ht="18" customHeight="1">
      <c r="A38" s="373">
        <v>32</v>
      </c>
      <c r="B38" s="266">
        <v>172</v>
      </c>
      <c r="C38" s="153" t="s">
        <v>580</v>
      </c>
      <c r="D38" s="152" t="s">
        <v>581</v>
      </c>
      <c r="E38" s="151" t="s">
        <v>582</v>
      </c>
      <c r="F38" s="145" t="s">
        <v>89</v>
      </c>
      <c r="G38" s="145" t="s">
        <v>90</v>
      </c>
      <c r="H38" s="145"/>
      <c r="I38" s="150" t="s">
        <v>50</v>
      </c>
      <c r="J38" s="394">
        <v>43</v>
      </c>
      <c r="K38" s="64" t="str">
        <f t="shared" si="0"/>
        <v>I JA</v>
      </c>
      <c r="L38" s="48" t="s">
        <v>264</v>
      </c>
      <c r="M38" s="91" t="s">
        <v>117</v>
      </c>
      <c r="N38" s="395">
        <v>25.91</v>
      </c>
      <c r="O38" s="400">
        <v>6</v>
      </c>
      <c r="P38" s="400">
        <v>1</v>
      </c>
    </row>
    <row r="39" spans="1:16" ht="18" customHeight="1">
      <c r="A39" s="373">
        <v>33</v>
      </c>
      <c r="B39" s="266">
        <v>162</v>
      </c>
      <c r="C39" s="153" t="s">
        <v>604</v>
      </c>
      <c r="D39" s="152" t="s">
        <v>840</v>
      </c>
      <c r="E39" s="151" t="s">
        <v>682</v>
      </c>
      <c r="F39" s="145" t="s">
        <v>624</v>
      </c>
      <c r="G39" s="145" t="s">
        <v>162</v>
      </c>
      <c r="H39" s="145" t="s">
        <v>625</v>
      </c>
      <c r="I39" s="150" t="s">
        <v>50</v>
      </c>
      <c r="J39" s="122">
        <v>43.54</v>
      </c>
      <c r="K39" s="64" t="str">
        <f t="shared" si="0"/>
        <v>I JA</v>
      </c>
      <c r="L39" s="48" t="s">
        <v>774</v>
      </c>
      <c r="M39" s="395">
        <v>41.4</v>
      </c>
      <c r="N39" s="395"/>
      <c r="O39" s="400">
        <v>7</v>
      </c>
      <c r="P39" s="400">
        <v>1</v>
      </c>
    </row>
    <row r="40" spans="1:16" ht="18" customHeight="1">
      <c r="A40" s="373">
        <v>34</v>
      </c>
      <c r="B40" s="266">
        <v>157</v>
      </c>
      <c r="C40" s="153" t="s">
        <v>282</v>
      </c>
      <c r="D40" s="152" t="s">
        <v>702</v>
      </c>
      <c r="E40" s="151" t="s">
        <v>703</v>
      </c>
      <c r="F40" s="145" t="s">
        <v>624</v>
      </c>
      <c r="G40" s="145" t="s">
        <v>162</v>
      </c>
      <c r="H40" s="145" t="s">
        <v>625</v>
      </c>
      <c r="I40" s="150" t="s">
        <v>50</v>
      </c>
      <c r="J40" s="122">
        <v>44.23</v>
      </c>
      <c r="K40" s="64" t="str">
        <f t="shared" si="0"/>
        <v>I JA</v>
      </c>
      <c r="L40" s="48" t="s">
        <v>626</v>
      </c>
      <c r="M40" s="91" t="s">
        <v>117</v>
      </c>
      <c r="N40" s="395">
        <v>24.9</v>
      </c>
      <c r="O40" s="400">
        <v>1</v>
      </c>
      <c r="P40" s="400">
        <v>4</v>
      </c>
    </row>
    <row r="41" spans="1:16" ht="18" customHeight="1">
      <c r="A41" s="373">
        <v>35</v>
      </c>
      <c r="B41" s="266">
        <v>10</v>
      </c>
      <c r="C41" s="153" t="s">
        <v>694</v>
      </c>
      <c r="D41" s="152" t="s">
        <v>695</v>
      </c>
      <c r="E41" s="151" t="s">
        <v>696</v>
      </c>
      <c r="F41" s="145" t="s">
        <v>257</v>
      </c>
      <c r="G41" s="145" t="s">
        <v>258</v>
      </c>
      <c r="H41" s="145"/>
      <c r="I41" s="150"/>
      <c r="J41" s="122">
        <v>44.51</v>
      </c>
      <c r="K41" s="64" t="str">
        <f t="shared" si="0"/>
        <v>I JA</v>
      </c>
      <c r="L41" s="48" t="s">
        <v>599</v>
      </c>
      <c r="M41" s="91" t="s">
        <v>117</v>
      </c>
      <c r="N41" s="395">
        <v>28.96</v>
      </c>
      <c r="O41" s="400">
        <v>1</v>
      </c>
      <c r="P41" s="400">
        <v>1</v>
      </c>
    </row>
    <row r="42" spans="1:16" ht="18" customHeight="1">
      <c r="A42" s="373">
        <v>36</v>
      </c>
      <c r="B42" s="266">
        <v>8</v>
      </c>
      <c r="C42" s="153" t="s">
        <v>166</v>
      </c>
      <c r="D42" s="152" t="s">
        <v>659</v>
      </c>
      <c r="E42" s="151" t="s">
        <v>660</v>
      </c>
      <c r="F42" s="145" t="s">
        <v>257</v>
      </c>
      <c r="G42" s="145" t="s">
        <v>258</v>
      </c>
      <c r="H42" s="145"/>
      <c r="I42" s="150"/>
      <c r="J42" s="122">
        <v>46.91</v>
      </c>
      <c r="K42" s="64" t="str">
        <f t="shared" si="0"/>
        <v>II JA</v>
      </c>
      <c r="L42" s="48" t="s">
        <v>599</v>
      </c>
      <c r="M42" s="91" t="s">
        <v>117</v>
      </c>
      <c r="N42" s="395">
        <v>28.44</v>
      </c>
      <c r="O42" s="400">
        <v>3</v>
      </c>
      <c r="P42" s="400">
        <v>1</v>
      </c>
    </row>
    <row r="43" spans="1:16" ht="18" customHeight="1">
      <c r="A43" s="373"/>
      <c r="B43" s="266">
        <v>158</v>
      </c>
      <c r="C43" s="153" t="s">
        <v>621</v>
      </c>
      <c r="D43" s="152" t="s">
        <v>622</v>
      </c>
      <c r="E43" s="151" t="s">
        <v>623</v>
      </c>
      <c r="F43" s="145" t="s">
        <v>624</v>
      </c>
      <c r="G43" s="145" t="s">
        <v>162</v>
      </c>
      <c r="H43" s="145" t="s">
        <v>625</v>
      </c>
      <c r="I43" s="150" t="s">
        <v>50</v>
      </c>
      <c r="J43" s="122" t="s">
        <v>95</v>
      </c>
      <c r="K43" s="64"/>
      <c r="L43" s="48" t="s">
        <v>626</v>
      </c>
      <c r="M43" s="395">
        <v>42.32</v>
      </c>
      <c r="N43" s="395">
        <v>26.37</v>
      </c>
      <c r="O43" s="400">
        <v>5</v>
      </c>
      <c r="P43" s="400">
        <v>1</v>
      </c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4">
      <selection activeCell="A3" sqref="A3"/>
    </sheetView>
  </sheetViews>
  <sheetFormatPr defaultColWidth="9.140625" defaultRowHeight="12.75"/>
  <cols>
    <col min="1" max="1" width="5.7109375" style="58" customWidth="1"/>
    <col min="2" max="2" width="5.7109375" style="58" hidden="1" customWidth="1"/>
    <col min="3" max="3" width="10.00390625" style="58" customWidth="1"/>
    <col min="4" max="4" width="19.140625" style="58" bestFit="1" customWidth="1"/>
    <col min="5" max="5" width="10.7109375" style="61" customWidth="1"/>
    <col min="6" max="6" width="12.8515625" style="60" customWidth="1"/>
    <col min="7" max="7" width="15.7109375" style="60" customWidth="1"/>
    <col min="8" max="8" width="10.421875" style="60" bestFit="1" customWidth="1"/>
    <col min="9" max="9" width="5.8515625" style="60" bestFit="1" customWidth="1"/>
    <col min="10" max="10" width="9.140625" style="201" customWidth="1"/>
    <col min="11" max="11" width="5.28125" style="201" bestFit="1" customWidth="1"/>
    <col min="12" max="12" width="19.7109375" style="91" bestFit="1" customWidth="1"/>
    <col min="13" max="13" width="4.7109375" style="58" hidden="1" customWidth="1"/>
    <col min="14" max="16384" width="9.140625" style="58" customWidth="1"/>
  </cols>
  <sheetData>
    <row r="1" spans="1:12" s="85" customFormat="1" ht="15.75">
      <c r="A1" s="99" t="s">
        <v>0</v>
      </c>
      <c r="D1" s="90"/>
      <c r="E1" s="89"/>
      <c r="F1" s="89"/>
      <c r="G1" s="89"/>
      <c r="H1" s="97"/>
      <c r="I1" s="97"/>
      <c r="J1" s="96"/>
      <c r="K1" s="98"/>
      <c r="L1" s="98"/>
    </row>
    <row r="2" spans="1:12" s="85" customFormat="1" ht="15.75">
      <c r="A2" s="85" t="s">
        <v>1</v>
      </c>
      <c r="D2" s="90"/>
      <c r="E2" s="89"/>
      <c r="F2" s="89"/>
      <c r="G2" s="97"/>
      <c r="H2" s="97"/>
      <c r="I2" s="96"/>
      <c r="J2" s="96"/>
      <c r="K2" s="96"/>
      <c r="L2" s="95"/>
    </row>
    <row r="3" spans="1:12" s="91" customFormat="1" ht="12" customHeight="1">
      <c r="A3" s="58"/>
      <c r="B3" s="58"/>
      <c r="C3" s="58"/>
      <c r="D3" s="94"/>
      <c r="E3" s="84"/>
      <c r="F3" s="93"/>
      <c r="G3" s="93"/>
      <c r="H3" s="93"/>
      <c r="I3" s="93"/>
      <c r="J3" s="92"/>
      <c r="K3" s="92"/>
      <c r="L3" s="198"/>
    </row>
    <row r="4" spans="3:11" s="82" customFormat="1" ht="15.75">
      <c r="C4" s="85" t="s">
        <v>782</v>
      </c>
      <c r="D4" s="85"/>
      <c r="E4" s="90"/>
      <c r="F4" s="90"/>
      <c r="G4" s="90"/>
      <c r="H4" s="88"/>
      <c r="I4" s="88"/>
      <c r="J4" s="86"/>
      <c r="K4" s="86"/>
    </row>
    <row r="5" spans="3:12" s="82" customFormat="1" ht="18" customHeight="1" thickBot="1">
      <c r="C5" s="94">
        <v>1</v>
      </c>
      <c r="D5" s="94" t="s">
        <v>734</v>
      </c>
      <c r="E5" s="84"/>
      <c r="F5" s="83"/>
      <c r="G5" s="83"/>
      <c r="H5" s="60"/>
      <c r="I5" s="60"/>
      <c r="J5" s="201"/>
      <c r="K5" s="92"/>
      <c r="L5" s="92"/>
    </row>
    <row r="6" spans="1:12" s="70" customFormat="1" ht="18" customHeight="1" thickBot="1">
      <c r="A6" s="28" t="s">
        <v>122</v>
      </c>
      <c r="B6" s="112" t="s">
        <v>126</v>
      </c>
      <c r="C6" s="232" t="s">
        <v>6</v>
      </c>
      <c r="D6" s="79" t="s">
        <v>7</v>
      </c>
      <c r="E6" s="78" t="s">
        <v>8</v>
      </c>
      <c r="F6" s="76" t="s">
        <v>9</v>
      </c>
      <c r="G6" s="76" t="s">
        <v>10</v>
      </c>
      <c r="H6" s="76" t="s">
        <v>11</v>
      </c>
      <c r="I6" s="76" t="s">
        <v>12</v>
      </c>
      <c r="J6" s="78" t="s">
        <v>13</v>
      </c>
      <c r="K6" s="72" t="s">
        <v>14</v>
      </c>
      <c r="L6" s="71" t="s">
        <v>15</v>
      </c>
    </row>
    <row r="7" spans="1:14" ht="18" customHeight="1">
      <c r="A7" s="121">
        <v>1</v>
      </c>
      <c r="B7" s="64">
        <v>70</v>
      </c>
      <c r="C7" s="45" t="s">
        <v>781</v>
      </c>
      <c r="D7" s="46" t="s">
        <v>780</v>
      </c>
      <c r="E7" s="47" t="s">
        <v>779</v>
      </c>
      <c r="F7" s="48" t="s">
        <v>378</v>
      </c>
      <c r="G7" s="48" t="s">
        <v>39</v>
      </c>
      <c r="H7" s="48"/>
      <c r="I7" s="122" t="s">
        <v>50</v>
      </c>
      <c r="J7" s="231">
        <v>0.001258912037037037</v>
      </c>
      <c r="K7" s="64" t="str">
        <f aca="true" t="shared" si="0" ref="K7:K12">IF(ISBLANK(J7),"",IF(J7&lt;=0.00109375,"KSM",IF(J7&lt;=0.00115162037037037,"I A",IF(J7&lt;=0.00124421296296296,"II A",IF(J7&lt;=0.0013599537037037,"III A",IF(J7&lt;=0.00148726851851852,"I JA",IF(J7&lt;=0.00160300925925926,"II JA",IF(J7&lt;=0.00169560185185185,"III JA"))))))))</f>
        <v>III A</v>
      </c>
      <c r="L7" s="48" t="s">
        <v>778</v>
      </c>
      <c r="M7" s="210" t="s">
        <v>777</v>
      </c>
      <c r="N7" s="230"/>
    </row>
    <row r="8" spans="1:14" ht="18" customHeight="1">
      <c r="A8" s="121">
        <v>2</v>
      </c>
      <c r="B8" s="64">
        <v>160</v>
      </c>
      <c r="C8" s="45" t="s">
        <v>546</v>
      </c>
      <c r="D8" s="46" t="s">
        <v>776</v>
      </c>
      <c r="E8" s="47" t="s">
        <v>775</v>
      </c>
      <c r="F8" s="48" t="s">
        <v>163</v>
      </c>
      <c r="G8" s="48" t="s">
        <v>162</v>
      </c>
      <c r="H8" s="48" t="s">
        <v>625</v>
      </c>
      <c r="I8" s="122"/>
      <c r="J8" s="231">
        <v>0.0013167824074074074</v>
      </c>
      <c r="K8" s="64" t="str">
        <f t="shared" si="0"/>
        <v>III A</v>
      </c>
      <c r="L8" s="48" t="s">
        <v>774</v>
      </c>
      <c r="M8" s="210" t="s">
        <v>773</v>
      </c>
      <c r="N8" s="230"/>
    </row>
    <row r="9" spans="1:14" ht="18" customHeight="1">
      <c r="A9" s="121">
        <v>3</v>
      </c>
      <c r="B9" s="64">
        <v>120</v>
      </c>
      <c r="C9" s="45" t="s">
        <v>431</v>
      </c>
      <c r="D9" s="46" t="s">
        <v>772</v>
      </c>
      <c r="E9" s="47" t="s">
        <v>771</v>
      </c>
      <c r="F9" s="48" t="s">
        <v>32</v>
      </c>
      <c r="G9" s="48" t="s">
        <v>33</v>
      </c>
      <c r="H9" s="48"/>
      <c r="I9" s="122"/>
      <c r="J9" s="231">
        <v>0.0013256944444444444</v>
      </c>
      <c r="K9" s="64" t="str">
        <f t="shared" si="0"/>
        <v>III A</v>
      </c>
      <c r="L9" s="48" t="s">
        <v>34</v>
      </c>
      <c r="M9" s="210" t="s">
        <v>770</v>
      </c>
      <c r="N9" s="230"/>
    </row>
    <row r="10" spans="1:14" ht="18" customHeight="1">
      <c r="A10" s="121">
        <v>4</v>
      </c>
      <c r="B10" s="64">
        <v>129</v>
      </c>
      <c r="C10" s="45" t="s">
        <v>103</v>
      </c>
      <c r="D10" s="46" t="s">
        <v>769</v>
      </c>
      <c r="E10" s="47" t="s">
        <v>768</v>
      </c>
      <c r="F10" s="48" t="s">
        <v>366</v>
      </c>
      <c r="G10" s="48" t="s">
        <v>365</v>
      </c>
      <c r="H10" s="48" t="s">
        <v>767</v>
      </c>
      <c r="I10" s="122"/>
      <c r="J10" s="231">
        <v>0.0013716435185185184</v>
      </c>
      <c r="K10" s="64" t="str">
        <f t="shared" si="0"/>
        <v>I JA</v>
      </c>
      <c r="L10" s="48" t="s">
        <v>766</v>
      </c>
      <c r="M10" s="210" t="s">
        <v>765</v>
      </c>
      <c r="N10" s="230"/>
    </row>
    <row r="11" spans="1:14" ht="18" customHeight="1">
      <c r="A11" s="121">
        <v>5</v>
      </c>
      <c r="B11" s="64">
        <v>98</v>
      </c>
      <c r="C11" s="45" t="s">
        <v>518</v>
      </c>
      <c r="D11" s="46" t="s">
        <v>764</v>
      </c>
      <c r="E11" s="47" t="s">
        <v>763</v>
      </c>
      <c r="F11" s="48" t="s">
        <v>74</v>
      </c>
      <c r="G11" s="48" t="s">
        <v>49</v>
      </c>
      <c r="H11" s="48"/>
      <c r="I11" s="122"/>
      <c r="J11" s="231">
        <v>0.0014244212962962962</v>
      </c>
      <c r="K11" s="64" t="str">
        <f t="shared" si="0"/>
        <v>I JA</v>
      </c>
      <c r="L11" s="48" t="s">
        <v>211</v>
      </c>
      <c r="M11" s="210" t="s">
        <v>762</v>
      </c>
      <c r="N11" s="230"/>
    </row>
    <row r="12" spans="1:14" ht="18" customHeight="1">
      <c r="A12" s="121">
        <v>6</v>
      </c>
      <c r="B12" s="64">
        <v>16</v>
      </c>
      <c r="C12" s="45" t="s">
        <v>761</v>
      </c>
      <c r="D12" s="46" t="s">
        <v>760</v>
      </c>
      <c r="E12" s="47" t="s">
        <v>759</v>
      </c>
      <c r="F12" s="48" t="s">
        <v>257</v>
      </c>
      <c r="G12" s="48" t="s">
        <v>258</v>
      </c>
      <c r="H12" s="48"/>
      <c r="I12" s="122"/>
      <c r="J12" s="231">
        <v>0.0014665509259259258</v>
      </c>
      <c r="K12" s="64" t="str">
        <f t="shared" si="0"/>
        <v>I JA</v>
      </c>
      <c r="L12" s="48" t="s">
        <v>425</v>
      </c>
      <c r="M12" s="210" t="s">
        <v>117</v>
      </c>
      <c r="N12" s="230"/>
    </row>
    <row r="13" spans="3:12" s="82" customFormat="1" ht="18" customHeight="1" thickBot="1">
      <c r="C13" s="94">
        <v>2</v>
      </c>
      <c r="D13" s="94" t="s">
        <v>734</v>
      </c>
      <c r="E13" s="84"/>
      <c r="F13" s="83"/>
      <c r="G13" s="83"/>
      <c r="H13" s="60"/>
      <c r="I13" s="60"/>
      <c r="J13" s="201"/>
      <c r="K13" s="92"/>
      <c r="L13" s="92"/>
    </row>
    <row r="14" spans="1:12" s="70" customFormat="1" ht="18" customHeight="1" thickBot="1">
      <c r="A14" s="28" t="s">
        <v>122</v>
      </c>
      <c r="B14" s="112" t="s">
        <v>126</v>
      </c>
      <c r="C14" s="232" t="s">
        <v>6</v>
      </c>
      <c r="D14" s="79" t="s">
        <v>7</v>
      </c>
      <c r="E14" s="78" t="s">
        <v>8</v>
      </c>
      <c r="F14" s="76" t="s">
        <v>9</v>
      </c>
      <c r="G14" s="76" t="s">
        <v>10</v>
      </c>
      <c r="H14" s="76" t="s">
        <v>11</v>
      </c>
      <c r="I14" s="76" t="s">
        <v>12</v>
      </c>
      <c r="J14" s="78" t="s">
        <v>13</v>
      </c>
      <c r="K14" s="72" t="s">
        <v>14</v>
      </c>
      <c r="L14" s="71" t="s">
        <v>15</v>
      </c>
    </row>
    <row r="15" spans="1:14" ht="18" customHeight="1">
      <c r="A15" s="121">
        <v>1</v>
      </c>
      <c r="B15" s="64">
        <v>191</v>
      </c>
      <c r="C15" s="45" t="s">
        <v>758</v>
      </c>
      <c r="D15" s="46" t="s">
        <v>757</v>
      </c>
      <c r="E15" s="47" t="s">
        <v>756</v>
      </c>
      <c r="F15" s="48" t="s">
        <v>263</v>
      </c>
      <c r="G15" s="48" t="s">
        <v>90</v>
      </c>
      <c r="H15" s="48"/>
      <c r="I15" s="122"/>
      <c r="J15" s="231">
        <v>0.0012020833333333332</v>
      </c>
      <c r="K15" s="64" t="str">
        <f aca="true" t="shared" si="1" ref="K15:K20">IF(ISBLANK(J15),"",IF(J15&lt;=0.00109375,"KSM",IF(J15&lt;=0.00115162037037037,"I A",IF(J15&lt;=0.00124421296296296,"II A",IF(J15&lt;=0.0013599537037037,"III A",IF(J15&lt;=0.00148726851851852,"I JA",IF(J15&lt;=0.00160300925925926,"II JA",IF(J15&lt;=0.00169560185185185,"III JA"))))))))</f>
        <v>II A</v>
      </c>
      <c r="L15" s="48" t="s">
        <v>755</v>
      </c>
      <c r="M15" s="210" t="s">
        <v>754</v>
      </c>
      <c r="N15" s="230"/>
    </row>
    <row r="16" spans="1:14" ht="18" customHeight="1">
      <c r="A16" s="121">
        <v>2</v>
      </c>
      <c r="B16" s="64">
        <v>151</v>
      </c>
      <c r="C16" s="45" t="s">
        <v>198</v>
      </c>
      <c r="D16" s="46" t="s">
        <v>753</v>
      </c>
      <c r="E16" s="47" t="s">
        <v>752</v>
      </c>
      <c r="F16" s="48" t="s">
        <v>64</v>
      </c>
      <c r="G16" s="48" t="s">
        <v>65</v>
      </c>
      <c r="H16" s="48"/>
      <c r="I16" s="122"/>
      <c r="J16" s="231">
        <v>0.001213888888888889</v>
      </c>
      <c r="K16" s="64" t="str">
        <f t="shared" si="1"/>
        <v>II A</v>
      </c>
      <c r="L16" s="48" t="s">
        <v>66</v>
      </c>
      <c r="M16" s="210" t="s">
        <v>751</v>
      </c>
      <c r="N16" s="230"/>
    </row>
    <row r="17" spans="1:14" ht="18" customHeight="1">
      <c r="A17" s="121">
        <v>3</v>
      </c>
      <c r="B17" s="64">
        <v>14</v>
      </c>
      <c r="C17" s="45" t="s">
        <v>750</v>
      </c>
      <c r="D17" s="46" t="s">
        <v>749</v>
      </c>
      <c r="E17" s="47" t="s">
        <v>748</v>
      </c>
      <c r="F17" s="48" t="s">
        <v>257</v>
      </c>
      <c r="G17" s="48" t="s">
        <v>258</v>
      </c>
      <c r="H17" s="48"/>
      <c r="I17" s="122"/>
      <c r="J17" s="231">
        <v>0.0012210648148148148</v>
      </c>
      <c r="K17" s="64" t="str">
        <f t="shared" si="1"/>
        <v>II A</v>
      </c>
      <c r="L17" s="48" t="s">
        <v>599</v>
      </c>
      <c r="M17" s="210" t="s">
        <v>747</v>
      </c>
      <c r="N17" s="230"/>
    </row>
    <row r="18" spans="1:14" ht="18" customHeight="1">
      <c r="A18" s="121">
        <v>4</v>
      </c>
      <c r="B18" s="64">
        <v>200</v>
      </c>
      <c r="C18" s="45" t="s">
        <v>746</v>
      </c>
      <c r="D18" s="46" t="s">
        <v>745</v>
      </c>
      <c r="E18" s="47" t="s">
        <v>744</v>
      </c>
      <c r="F18" s="48" t="s">
        <v>146</v>
      </c>
      <c r="G18" s="48" t="s">
        <v>141</v>
      </c>
      <c r="H18" s="48" t="s">
        <v>147</v>
      </c>
      <c r="I18" s="122"/>
      <c r="J18" s="231">
        <v>0.0012458333333333334</v>
      </c>
      <c r="K18" s="64" t="str">
        <f t="shared" si="1"/>
        <v>III A</v>
      </c>
      <c r="L18" s="48" t="s">
        <v>743</v>
      </c>
      <c r="M18" s="210" t="s">
        <v>742</v>
      </c>
      <c r="N18" s="230"/>
    </row>
    <row r="19" spans="1:14" ht="18" customHeight="1">
      <c r="A19" s="121">
        <v>5</v>
      </c>
      <c r="B19" s="64">
        <v>193</v>
      </c>
      <c r="C19" s="45" t="s">
        <v>526</v>
      </c>
      <c r="D19" s="46" t="s">
        <v>741</v>
      </c>
      <c r="E19" s="47" t="s">
        <v>740</v>
      </c>
      <c r="F19" s="48" t="s">
        <v>263</v>
      </c>
      <c r="G19" s="48" t="s">
        <v>90</v>
      </c>
      <c r="H19" s="48"/>
      <c r="I19" s="122"/>
      <c r="J19" s="231">
        <v>0.0012506944444444447</v>
      </c>
      <c r="K19" s="64" t="str">
        <f t="shared" si="1"/>
        <v>III A</v>
      </c>
      <c r="L19" s="48" t="s">
        <v>286</v>
      </c>
      <c r="M19" s="210" t="s">
        <v>739</v>
      </c>
      <c r="N19" s="230"/>
    </row>
    <row r="20" spans="1:14" ht="18" customHeight="1">
      <c r="A20" s="121">
        <v>6</v>
      </c>
      <c r="B20" s="64">
        <v>1</v>
      </c>
      <c r="C20" s="45" t="s">
        <v>738</v>
      </c>
      <c r="D20" s="46" t="s">
        <v>737</v>
      </c>
      <c r="E20" s="47" t="s">
        <v>736</v>
      </c>
      <c r="F20" s="48" t="s">
        <v>181</v>
      </c>
      <c r="G20" s="48" t="s">
        <v>180</v>
      </c>
      <c r="H20" s="48"/>
      <c r="I20" s="122"/>
      <c r="J20" s="231">
        <v>0.0012952546296296295</v>
      </c>
      <c r="K20" s="64" t="str">
        <f t="shared" si="1"/>
        <v>III A</v>
      </c>
      <c r="L20" s="48" t="s">
        <v>178</v>
      </c>
      <c r="M20" s="210" t="s">
        <v>735</v>
      </c>
      <c r="N20" s="230"/>
    </row>
    <row r="21" spans="3:12" s="82" customFormat="1" ht="18" customHeight="1" thickBot="1">
      <c r="C21" s="94">
        <v>3</v>
      </c>
      <c r="D21" s="94" t="s">
        <v>734</v>
      </c>
      <c r="E21" s="84"/>
      <c r="F21" s="83"/>
      <c r="G21" s="83"/>
      <c r="H21" s="60"/>
      <c r="I21" s="60"/>
      <c r="J21" s="201"/>
      <c r="K21" s="92"/>
      <c r="L21" s="92"/>
    </row>
    <row r="22" spans="1:12" s="70" customFormat="1" ht="18" customHeight="1" thickBot="1">
      <c r="A22" s="28" t="s">
        <v>122</v>
      </c>
      <c r="B22" s="112" t="s">
        <v>126</v>
      </c>
      <c r="C22" s="232" t="s">
        <v>6</v>
      </c>
      <c r="D22" s="79" t="s">
        <v>7</v>
      </c>
      <c r="E22" s="78" t="s">
        <v>8</v>
      </c>
      <c r="F22" s="76" t="s">
        <v>9</v>
      </c>
      <c r="G22" s="76" t="s">
        <v>10</v>
      </c>
      <c r="H22" s="76" t="s">
        <v>11</v>
      </c>
      <c r="I22" s="76" t="s">
        <v>12</v>
      </c>
      <c r="J22" s="78" t="s">
        <v>13</v>
      </c>
      <c r="K22" s="72" t="s">
        <v>14</v>
      </c>
      <c r="L22" s="71" t="s">
        <v>15</v>
      </c>
    </row>
    <row r="23" spans="1:14" ht="18" customHeight="1">
      <c r="A23" s="121">
        <v>1</v>
      </c>
      <c r="B23" s="64">
        <v>132</v>
      </c>
      <c r="C23" s="45" t="s">
        <v>133</v>
      </c>
      <c r="D23" s="46" t="s">
        <v>727</v>
      </c>
      <c r="E23" s="47" t="s">
        <v>726</v>
      </c>
      <c r="F23" s="48" t="s">
        <v>192</v>
      </c>
      <c r="G23" s="48" t="s">
        <v>191</v>
      </c>
      <c r="H23" s="48"/>
      <c r="I23" s="122"/>
      <c r="J23" s="231">
        <v>0.0011410879629629629</v>
      </c>
      <c r="K23" s="64" t="str">
        <f>IF(ISBLANK(J23),"",IF(J23&lt;=0.00109375,"KSM",IF(J23&lt;=0.00115162037037037,"I A",IF(J23&lt;=0.00124421296296296,"II A",IF(J23&lt;=0.0013599537037037,"III A",IF(J23&lt;=0.00148726851851852,"I JA",IF(J23&lt;=0.00160300925925926,"II JA",IF(J23&lt;=0.00169560185185185,"III JA"))))))))</f>
        <v>I A</v>
      </c>
      <c r="L23" s="48" t="s">
        <v>725</v>
      </c>
      <c r="M23" s="210" t="s">
        <v>733</v>
      </c>
      <c r="N23" s="230"/>
    </row>
    <row r="24" spans="1:14" ht="18" customHeight="1">
      <c r="A24" s="121">
        <v>2</v>
      </c>
      <c r="B24" s="64">
        <v>177</v>
      </c>
      <c r="C24" s="45" t="s">
        <v>732</v>
      </c>
      <c r="D24" s="46" t="s">
        <v>68</v>
      </c>
      <c r="E24" s="47" t="s">
        <v>731</v>
      </c>
      <c r="F24" s="48" t="s">
        <v>236</v>
      </c>
      <c r="G24" s="48" t="s">
        <v>90</v>
      </c>
      <c r="H24" s="48"/>
      <c r="I24" s="122"/>
      <c r="J24" s="231">
        <v>0.0011479166666666667</v>
      </c>
      <c r="K24" s="64" t="str">
        <f>IF(ISBLANK(J24),"",IF(J24&lt;=0.00109375,"KSM",IF(J24&lt;=0.00115162037037037,"I A",IF(J24&lt;=0.00124421296296296,"II A",IF(J24&lt;=0.0013599537037037,"III A",IF(J24&lt;=0.00148726851851852,"I JA",IF(J24&lt;=0.00160300925925926,"II JA",IF(J24&lt;=0.00169560185185185,"III JA"))))))))</f>
        <v>I A</v>
      </c>
      <c r="L24" s="48" t="s">
        <v>730</v>
      </c>
      <c r="M24" s="210" t="s">
        <v>729</v>
      </c>
      <c r="N24" s="230"/>
    </row>
    <row r="25" spans="1:14" ht="18" customHeight="1">
      <c r="A25" s="121">
        <v>3</v>
      </c>
      <c r="B25" s="64">
        <v>133</v>
      </c>
      <c r="C25" s="45" t="s">
        <v>728</v>
      </c>
      <c r="D25" s="46" t="s">
        <v>727</v>
      </c>
      <c r="E25" s="47" t="s">
        <v>726</v>
      </c>
      <c r="F25" s="48" t="s">
        <v>192</v>
      </c>
      <c r="G25" s="48" t="s">
        <v>191</v>
      </c>
      <c r="H25" s="48"/>
      <c r="I25" s="122"/>
      <c r="J25" s="231">
        <v>0.00115625</v>
      </c>
      <c r="K25" s="64" t="str">
        <f>IF(ISBLANK(J25),"",IF(J25&lt;=0.00109375,"KSM",IF(J25&lt;=0.00115162037037037,"I A",IF(J25&lt;=0.00124421296296296,"II A",IF(J25&lt;=0.0013599537037037,"III A",IF(J25&lt;=0.00148726851851852,"I JA",IF(J25&lt;=0.00160300925925926,"II JA",IF(J25&lt;=0.00169560185185185,"III JA"))))))))</f>
        <v>II A</v>
      </c>
      <c r="L25" s="48" t="s">
        <v>725</v>
      </c>
      <c r="M25" s="210" t="s">
        <v>724</v>
      </c>
      <c r="N25" s="230"/>
    </row>
    <row r="26" spans="1:14" ht="18" customHeight="1">
      <c r="A26" s="121">
        <v>4</v>
      </c>
      <c r="B26" s="64">
        <v>140</v>
      </c>
      <c r="C26" s="45" t="s">
        <v>487</v>
      </c>
      <c r="D26" s="46" t="s">
        <v>723</v>
      </c>
      <c r="E26" s="47" t="s">
        <v>722</v>
      </c>
      <c r="F26" s="48" t="s">
        <v>19</v>
      </c>
      <c r="G26" s="48" t="s">
        <v>20</v>
      </c>
      <c r="H26" s="48"/>
      <c r="I26" s="122"/>
      <c r="J26" s="231">
        <v>0.001163888888888889</v>
      </c>
      <c r="K26" s="64" t="str">
        <f>IF(ISBLANK(J26),"",IF(J26&lt;=0.00109375,"KSM",IF(J26&lt;=0.00115162037037037,"I A",IF(J26&lt;=0.00124421296296296,"II A",IF(J26&lt;=0.0013599537037037,"III A",IF(J26&lt;=0.00148726851851852,"I JA",IF(J26&lt;=0.00160300925925926,"II JA",IF(J26&lt;=0.00169560185185185,"III JA"))))))))</f>
        <v>II A</v>
      </c>
      <c r="L26" s="48" t="s">
        <v>721</v>
      </c>
      <c r="M26" s="210" t="s">
        <v>720</v>
      </c>
      <c r="N26" s="230"/>
    </row>
    <row r="27" spans="1:14" ht="18" customHeight="1">
      <c r="A27" s="121">
        <v>5</v>
      </c>
      <c r="B27" s="64">
        <v>144</v>
      </c>
      <c r="C27" s="45" t="s">
        <v>719</v>
      </c>
      <c r="D27" s="46" t="s">
        <v>718</v>
      </c>
      <c r="E27" s="47" t="s">
        <v>717</v>
      </c>
      <c r="F27" s="48" t="s">
        <v>19</v>
      </c>
      <c r="G27" s="48" t="s">
        <v>716</v>
      </c>
      <c r="H27" s="48"/>
      <c r="I27" s="122"/>
      <c r="J27" s="231">
        <v>0.0012034722222222223</v>
      </c>
      <c r="K27" s="64" t="str">
        <f>IF(ISBLANK(J27),"",IF(J27&lt;=0.00109375,"KSM",IF(J27&lt;=0.00115162037037037,"I A",IF(J27&lt;=0.00124421296296296,"II A",IF(J27&lt;=0.0013599537037037,"III A",IF(J27&lt;=0.00148726851851852,"I JA",IF(J27&lt;=0.00160300925925926,"II JA",IF(J27&lt;=0.00169560185185185,"III JA"))))))))</f>
        <v>II A</v>
      </c>
      <c r="L27" s="48" t="s">
        <v>587</v>
      </c>
      <c r="M27" s="210" t="s">
        <v>715</v>
      </c>
      <c r="N27" s="230"/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N2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7109375" style="58" customWidth="1"/>
    <col min="2" max="2" width="5.7109375" style="58" hidden="1" customWidth="1"/>
    <col min="3" max="3" width="10.00390625" style="58" customWidth="1"/>
    <col min="4" max="4" width="19.140625" style="58" bestFit="1" customWidth="1"/>
    <col min="5" max="5" width="10.7109375" style="61" customWidth="1"/>
    <col min="6" max="6" width="12.8515625" style="60" customWidth="1"/>
    <col min="7" max="7" width="15.7109375" style="60" customWidth="1"/>
    <col min="8" max="8" width="10.421875" style="60" bestFit="1" customWidth="1"/>
    <col min="9" max="9" width="5.8515625" style="60" bestFit="1" customWidth="1"/>
    <col min="10" max="10" width="9.140625" style="201" customWidth="1"/>
    <col min="11" max="11" width="5.28125" style="201" bestFit="1" customWidth="1"/>
    <col min="12" max="12" width="19.7109375" style="91" bestFit="1" customWidth="1"/>
    <col min="13" max="13" width="4.7109375" style="58" hidden="1" customWidth="1"/>
    <col min="14" max="16384" width="9.140625" style="58" customWidth="1"/>
  </cols>
  <sheetData>
    <row r="1" spans="1:12" s="85" customFormat="1" ht="15.75">
      <c r="A1" s="99" t="s">
        <v>0</v>
      </c>
      <c r="D1" s="90"/>
      <c r="E1" s="89"/>
      <c r="F1" s="89"/>
      <c r="G1" s="89"/>
      <c r="H1" s="97"/>
      <c r="I1" s="97"/>
      <c r="J1" s="96"/>
      <c r="K1" s="98"/>
      <c r="L1" s="98"/>
    </row>
    <row r="2" spans="1:12" s="85" customFormat="1" ht="15.75">
      <c r="A2" s="85" t="s">
        <v>1</v>
      </c>
      <c r="D2" s="90"/>
      <c r="E2" s="89"/>
      <c r="F2" s="89"/>
      <c r="G2" s="97"/>
      <c r="H2" s="97"/>
      <c r="I2" s="96"/>
      <c r="J2" s="96"/>
      <c r="K2" s="96"/>
      <c r="L2" s="95"/>
    </row>
    <row r="3" spans="1:12" s="91" customFormat="1" ht="12" customHeight="1">
      <c r="A3" s="58"/>
      <c r="B3" s="58"/>
      <c r="C3" s="58"/>
      <c r="D3" s="94"/>
      <c r="E3" s="84"/>
      <c r="F3" s="93"/>
      <c r="G3" s="93"/>
      <c r="H3" s="93"/>
      <c r="I3" s="93"/>
      <c r="J3" s="92"/>
      <c r="K3" s="92"/>
      <c r="L3" s="198"/>
    </row>
    <row r="4" spans="3:11" s="82" customFormat="1" ht="15.75">
      <c r="C4" s="85" t="s">
        <v>782</v>
      </c>
      <c r="D4" s="85"/>
      <c r="E4" s="90"/>
      <c r="F4" s="90"/>
      <c r="G4" s="90"/>
      <c r="H4" s="88"/>
      <c r="I4" s="88"/>
      <c r="J4" s="86"/>
      <c r="K4" s="86"/>
    </row>
    <row r="5" spans="3:12" s="82" customFormat="1" ht="18" customHeight="1" thickBot="1">
      <c r="C5" s="94"/>
      <c r="D5" s="94" t="s">
        <v>558</v>
      </c>
      <c r="E5" s="84"/>
      <c r="F5" s="83"/>
      <c r="G5" s="83"/>
      <c r="H5" s="60"/>
      <c r="I5" s="60"/>
      <c r="J5" s="201"/>
      <c r="K5" s="92"/>
      <c r="L5" s="92"/>
    </row>
    <row r="6" spans="1:12" s="70" customFormat="1" ht="18" customHeight="1" thickBot="1">
      <c r="A6" s="28" t="s">
        <v>122</v>
      </c>
      <c r="B6" s="112" t="s">
        <v>126</v>
      </c>
      <c r="C6" s="232" t="s">
        <v>6</v>
      </c>
      <c r="D6" s="79" t="s">
        <v>7</v>
      </c>
      <c r="E6" s="78" t="s">
        <v>8</v>
      </c>
      <c r="F6" s="76" t="s">
        <v>9</v>
      </c>
      <c r="G6" s="76" t="s">
        <v>10</v>
      </c>
      <c r="H6" s="76" t="s">
        <v>11</v>
      </c>
      <c r="I6" s="76" t="s">
        <v>12</v>
      </c>
      <c r="J6" s="78" t="s">
        <v>13</v>
      </c>
      <c r="K6" s="72" t="s">
        <v>14</v>
      </c>
      <c r="L6" s="71" t="s">
        <v>15</v>
      </c>
    </row>
    <row r="7" spans="1:14" ht="18" customHeight="1">
      <c r="A7" s="121">
        <v>1</v>
      </c>
      <c r="B7" s="64">
        <v>132</v>
      </c>
      <c r="C7" s="45" t="s">
        <v>133</v>
      </c>
      <c r="D7" s="46" t="s">
        <v>727</v>
      </c>
      <c r="E7" s="47" t="s">
        <v>726</v>
      </c>
      <c r="F7" s="48" t="s">
        <v>192</v>
      </c>
      <c r="G7" s="48" t="s">
        <v>191</v>
      </c>
      <c r="H7" s="48"/>
      <c r="I7" s="122">
        <v>18</v>
      </c>
      <c r="J7" s="231">
        <v>0.0011410879629629629</v>
      </c>
      <c r="K7" s="64" t="str">
        <f aca="true" t="shared" si="0" ref="K7:K23">IF(ISBLANK(J7),"",IF(J7&lt;=0.00109375,"KSM",IF(J7&lt;=0.00115162037037037,"I A",IF(J7&lt;=0.00124421296296296,"II A",IF(J7&lt;=0.0013599537037037,"III A",IF(J7&lt;=0.00148726851851852,"I JA",IF(J7&lt;=0.00160300925925926,"II JA",IF(J7&lt;=0.00169560185185185,"III JA"))))))))</f>
        <v>I A</v>
      </c>
      <c r="L7" s="48" t="s">
        <v>725</v>
      </c>
      <c r="M7" s="210" t="s">
        <v>733</v>
      </c>
      <c r="N7" s="230"/>
    </row>
    <row r="8" spans="1:14" ht="18" customHeight="1">
      <c r="A8" s="121">
        <v>2</v>
      </c>
      <c r="B8" s="64">
        <v>177</v>
      </c>
      <c r="C8" s="45" t="s">
        <v>732</v>
      </c>
      <c r="D8" s="46" t="s">
        <v>68</v>
      </c>
      <c r="E8" s="47" t="s">
        <v>731</v>
      </c>
      <c r="F8" s="48" t="s">
        <v>236</v>
      </c>
      <c r="G8" s="48" t="s">
        <v>90</v>
      </c>
      <c r="H8" s="48"/>
      <c r="I8" s="122">
        <v>14</v>
      </c>
      <c r="J8" s="231">
        <v>0.0011479166666666667</v>
      </c>
      <c r="K8" s="64" t="str">
        <f t="shared" si="0"/>
        <v>I A</v>
      </c>
      <c r="L8" s="48" t="s">
        <v>730</v>
      </c>
      <c r="M8" s="210" t="s">
        <v>729</v>
      </c>
      <c r="N8" s="230"/>
    </row>
    <row r="9" spans="1:14" ht="18" customHeight="1">
      <c r="A9" s="121">
        <v>3</v>
      </c>
      <c r="B9" s="64">
        <v>133</v>
      </c>
      <c r="C9" s="45" t="s">
        <v>728</v>
      </c>
      <c r="D9" s="46" t="s">
        <v>727</v>
      </c>
      <c r="E9" s="47" t="s">
        <v>726</v>
      </c>
      <c r="F9" s="48" t="s">
        <v>192</v>
      </c>
      <c r="G9" s="48" t="s">
        <v>191</v>
      </c>
      <c r="H9" s="48"/>
      <c r="I9" s="122">
        <v>11</v>
      </c>
      <c r="J9" s="231">
        <v>0.00115625</v>
      </c>
      <c r="K9" s="64" t="str">
        <f t="shared" si="0"/>
        <v>II A</v>
      </c>
      <c r="L9" s="48" t="s">
        <v>725</v>
      </c>
      <c r="M9" s="210" t="s">
        <v>724</v>
      </c>
      <c r="N9" s="230"/>
    </row>
    <row r="10" spans="1:14" ht="18" customHeight="1">
      <c r="A10" s="121">
        <v>4</v>
      </c>
      <c r="B10" s="64">
        <v>140</v>
      </c>
      <c r="C10" s="45" t="s">
        <v>487</v>
      </c>
      <c r="D10" s="46" t="s">
        <v>723</v>
      </c>
      <c r="E10" s="47" t="s">
        <v>722</v>
      </c>
      <c r="F10" s="48" t="s">
        <v>19</v>
      </c>
      <c r="G10" s="48" t="s">
        <v>20</v>
      </c>
      <c r="H10" s="48"/>
      <c r="I10" s="122">
        <v>9</v>
      </c>
      <c r="J10" s="231">
        <v>0.001163888888888889</v>
      </c>
      <c r="K10" s="64" t="str">
        <f t="shared" si="0"/>
        <v>II A</v>
      </c>
      <c r="L10" s="48" t="s">
        <v>721</v>
      </c>
      <c r="M10" s="210" t="s">
        <v>720</v>
      </c>
      <c r="N10" s="230"/>
    </row>
    <row r="11" spans="1:14" ht="18" customHeight="1">
      <c r="A11" s="121">
        <v>5</v>
      </c>
      <c r="B11" s="64">
        <v>191</v>
      </c>
      <c r="C11" s="45" t="s">
        <v>758</v>
      </c>
      <c r="D11" s="46" t="s">
        <v>757</v>
      </c>
      <c r="E11" s="47" t="s">
        <v>756</v>
      </c>
      <c r="F11" s="48" t="s">
        <v>263</v>
      </c>
      <c r="G11" s="48" t="s">
        <v>90</v>
      </c>
      <c r="H11" s="48"/>
      <c r="I11" s="122">
        <v>8</v>
      </c>
      <c r="J11" s="231">
        <v>0.0012020833333333332</v>
      </c>
      <c r="K11" s="64" t="str">
        <f t="shared" si="0"/>
        <v>II A</v>
      </c>
      <c r="L11" s="48" t="s">
        <v>755</v>
      </c>
      <c r="M11" s="210" t="s">
        <v>754</v>
      </c>
      <c r="N11" s="230"/>
    </row>
    <row r="12" spans="1:14" ht="18" customHeight="1">
      <c r="A12" s="121">
        <v>6</v>
      </c>
      <c r="B12" s="64">
        <v>144</v>
      </c>
      <c r="C12" s="45" t="s">
        <v>719</v>
      </c>
      <c r="D12" s="46" t="s">
        <v>718</v>
      </c>
      <c r="E12" s="47" t="s">
        <v>717</v>
      </c>
      <c r="F12" s="48" t="s">
        <v>19</v>
      </c>
      <c r="G12" s="48" t="s">
        <v>716</v>
      </c>
      <c r="H12" s="48"/>
      <c r="I12" s="122">
        <v>7</v>
      </c>
      <c r="J12" s="231">
        <v>0.0012034722222222223</v>
      </c>
      <c r="K12" s="64" t="str">
        <f t="shared" si="0"/>
        <v>II A</v>
      </c>
      <c r="L12" s="48" t="s">
        <v>587</v>
      </c>
      <c r="M12" s="210" t="s">
        <v>715</v>
      </c>
      <c r="N12" s="230"/>
    </row>
    <row r="13" spans="1:14" ht="18" customHeight="1">
      <c r="A13" s="121">
        <v>7</v>
      </c>
      <c r="B13" s="64">
        <v>151</v>
      </c>
      <c r="C13" s="45" t="s">
        <v>198</v>
      </c>
      <c r="D13" s="46" t="s">
        <v>753</v>
      </c>
      <c r="E13" s="47" t="s">
        <v>752</v>
      </c>
      <c r="F13" s="48" t="s">
        <v>64</v>
      </c>
      <c r="G13" s="48" t="s">
        <v>65</v>
      </c>
      <c r="H13" s="48"/>
      <c r="I13" s="122">
        <v>6</v>
      </c>
      <c r="J13" s="231">
        <v>0.001213888888888889</v>
      </c>
      <c r="K13" s="64" t="str">
        <f t="shared" si="0"/>
        <v>II A</v>
      </c>
      <c r="L13" s="48" t="s">
        <v>66</v>
      </c>
      <c r="M13" s="210" t="s">
        <v>751</v>
      </c>
      <c r="N13" s="230"/>
    </row>
    <row r="14" spans="1:14" ht="18" customHeight="1">
      <c r="A14" s="121">
        <v>8</v>
      </c>
      <c r="B14" s="64">
        <v>14</v>
      </c>
      <c r="C14" s="45" t="s">
        <v>750</v>
      </c>
      <c r="D14" s="46" t="s">
        <v>749</v>
      </c>
      <c r="E14" s="47" t="s">
        <v>748</v>
      </c>
      <c r="F14" s="48" t="s">
        <v>257</v>
      </c>
      <c r="G14" s="48" t="s">
        <v>258</v>
      </c>
      <c r="H14" s="48"/>
      <c r="I14" s="122">
        <v>5</v>
      </c>
      <c r="J14" s="231">
        <v>0.0012210648148148148</v>
      </c>
      <c r="K14" s="64" t="str">
        <f t="shared" si="0"/>
        <v>II A</v>
      </c>
      <c r="L14" s="48" t="s">
        <v>599</v>
      </c>
      <c r="M14" s="210" t="s">
        <v>747</v>
      </c>
      <c r="N14" s="230"/>
    </row>
    <row r="15" spans="1:14" ht="18" customHeight="1">
      <c r="A15" s="121">
        <v>9</v>
      </c>
      <c r="B15" s="64">
        <v>200</v>
      </c>
      <c r="C15" s="45" t="s">
        <v>746</v>
      </c>
      <c r="D15" s="46" t="s">
        <v>745</v>
      </c>
      <c r="E15" s="47" t="s">
        <v>744</v>
      </c>
      <c r="F15" s="48" t="s">
        <v>146</v>
      </c>
      <c r="G15" s="48" t="s">
        <v>141</v>
      </c>
      <c r="H15" s="48" t="s">
        <v>147</v>
      </c>
      <c r="I15" s="122">
        <v>4</v>
      </c>
      <c r="J15" s="231">
        <v>0.0012458333333333334</v>
      </c>
      <c r="K15" s="64" t="str">
        <f t="shared" si="0"/>
        <v>III A</v>
      </c>
      <c r="L15" s="48" t="s">
        <v>743</v>
      </c>
      <c r="M15" s="210" t="s">
        <v>742</v>
      </c>
      <c r="N15" s="230"/>
    </row>
    <row r="16" spans="1:14" ht="18" customHeight="1">
      <c r="A16" s="121">
        <v>10</v>
      </c>
      <c r="B16" s="64">
        <v>193</v>
      </c>
      <c r="C16" s="45" t="s">
        <v>526</v>
      </c>
      <c r="D16" s="46" t="s">
        <v>741</v>
      </c>
      <c r="E16" s="47" t="s">
        <v>740</v>
      </c>
      <c r="F16" s="48" t="s">
        <v>263</v>
      </c>
      <c r="G16" s="48" t="s">
        <v>90</v>
      </c>
      <c r="H16" s="48"/>
      <c r="I16" s="122">
        <v>3</v>
      </c>
      <c r="J16" s="231">
        <v>0.0012506944444444447</v>
      </c>
      <c r="K16" s="64" t="str">
        <f t="shared" si="0"/>
        <v>III A</v>
      </c>
      <c r="L16" s="48" t="s">
        <v>286</v>
      </c>
      <c r="M16" s="210" t="s">
        <v>739</v>
      </c>
      <c r="N16" s="230"/>
    </row>
    <row r="17" spans="1:14" ht="18" customHeight="1">
      <c r="A17" s="121">
        <v>11</v>
      </c>
      <c r="B17" s="64">
        <v>70</v>
      </c>
      <c r="C17" s="45" t="s">
        <v>781</v>
      </c>
      <c r="D17" s="46" t="s">
        <v>780</v>
      </c>
      <c r="E17" s="47" t="s">
        <v>779</v>
      </c>
      <c r="F17" s="48" t="s">
        <v>378</v>
      </c>
      <c r="G17" s="48" t="s">
        <v>39</v>
      </c>
      <c r="H17" s="48"/>
      <c r="I17" s="122" t="s">
        <v>50</v>
      </c>
      <c r="J17" s="231">
        <v>0.001258912037037037</v>
      </c>
      <c r="K17" s="64" t="str">
        <f t="shared" si="0"/>
        <v>III A</v>
      </c>
      <c r="L17" s="48" t="s">
        <v>778</v>
      </c>
      <c r="M17" s="210" t="s">
        <v>777</v>
      </c>
      <c r="N17" s="230"/>
    </row>
    <row r="18" spans="1:14" ht="18" customHeight="1">
      <c r="A18" s="121">
        <v>12</v>
      </c>
      <c r="B18" s="64">
        <v>1</v>
      </c>
      <c r="C18" s="45" t="s">
        <v>738</v>
      </c>
      <c r="D18" s="46" t="s">
        <v>737</v>
      </c>
      <c r="E18" s="47" t="s">
        <v>736</v>
      </c>
      <c r="F18" s="48" t="s">
        <v>181</v>
      </c>
      <c r="G18" s="48" t="s">
        <v>180</v>
      </c>
      <c r="H18" s="48"/>
      <c r="I18" s="122">
        <v>2</v>
      </c>
      <c r="J18" s="231">
        <v>0.0012952546296296295</v>
      </c>
      <c r="K18" s="64" t="str">
        <f t="shared" si="0"/>
        <v>III A</v>
      </c>
      <c r="L18" s="48" t="s">
        <v>178</v>
      </c>
      <c r="M18" s="210" t="s">
        <v>735</v>
      </c>
      <c r="N18" s="230"/>
    </row>
    <row r="19" spans="1:14" ht="18" customHeight="1">
      <c r="A19" s="121">
        <v>13</v>
      </c>
      <c r="B19" s="64">
        <v>160</v>
      </c>
      <c r="C19" s="45" t="s">
        <v>546</v>
      </c>
      <c r="D19" s="46" t="s">
        <v>776</v>
      </c>
      <c r="E19" s="47" t="s">
        <v>775</v>
      </c>
      <c r="F19" s="48" t="s">
        <v>163</v>
      </c>
      <c r="G19" s="48" t="s">
        <v>162</v>
      </c>
      <c r="H19" s="48" t="s">
        <v>625</v>
      </c>
      <c r="I19" s="122">
        <v>1</v>
      </c>
      <c r="J19" s="231">
        <v>0.0013167824074074074</v>
      </c>
      <c r="K19" s="64" t="str">
        <f t="shared" si="0"/>
        <v>III A</v>
      </c>
      <c r="L19" s="48" t="s">
        <v>774</v>
      </c>
      <c r="M19" s="210" t="s">
        <v>773</v>
      </c>
      <c r="N19" s="230"/>
    </row>
    <row r="20" spans="1:14" ht="18" customHeight="1">
      <c r="A20" s="121">
        <v>14</v>
      </c>
      <c r="B20" s="64">
        <v>120</v>
      </c>
      <c r="C20" s="45" t="s">
        <v>431</v>
      </c>
      <c r="D20" s="46" t="s">
        <v>772</v>
      </c>
      <c r="E20" s="47" t="s">
        <v>771</v>
      </c>
      <c r="F20" s="48" t="s">
        <v>32</v>
      </c>
      <c r="G20" s="48" t="s">
        <v>33</v>
      </c>
      <c r="H20" s="48"/>
      <c r="I20" s="122"/>
      <c r="J20" s="231">
        <v>0.0013256944444444444</v>
      </c>
      <c r="K20" s="64" t="str">
        <f t="shared" si="0"/>
        <v>III A</v>
      </c>
      <c r="L20" s="48" t="s">
        <v>34</v>
      </c>
      <c r="M20" s="210" t="s">
        <v>770</v>
      </c>
      <c r="N20" s="230"/>
    </row>
    <row r="21" spans="1:14" ht="18" customHeight="1">
      <c r="A21" s="121">
        <v>15</v>
      </c>
      <c r="B21" s="64">
        <v>129</v>
      </c>
      <c r="C21" s="45" t="s">
        <v>103</v>
      </c>
      <c r="D21" s="46" t="s">
        <v>769</v>
      </c>
      <c r="E21" s="47" t="s">
        <v>768</v>
      </c>
      <c r="F21" s="48" t="s">
        <v>366</v>
      </c>
      <c r="G21" s="48" t="s">
        <v>365</v>
      </c>
      <c r="H21" s="48" t="s">
        <v>767</v>
      </c>
      <c r="I21" s="122"/>
      <c r="J21" s="231">
        <v>0.0013716435185185184</v>
      </c>
      <c r="K21" s="64" t="str">
        <f t="shared" si="0"/>
        <v>I JA</v>
      </c>
      <c r="L21" s="48" t="s">
        <v>766</v>
      </c>
      <c r="M21" s="210" t="s">
        <v>765</v>
      </c>
      <c r="N21" s="230"/>
    </row>
    <row r="22" spans="1:14" ht="18" customHeight="1">
      <c r="A22" s="121">
        <v>16</v>
      </c>
      <c r="B22" s="64">
        <v>98</v>
      </c>
      <c r="C22" s="45" t="s">
        <v>518</v>
      </c>
      <c r="D22" s="46" t="s">
        <v>764</v>
      </c>
      <c r="E22" s="47" t="s">
        <v>763</v>
      </c>
      <c r="F22" s="48" t="s">
        <v>74</v>
      </c>
      <c r="G22" s="48" t="s">
        <v>49</v>
      </c>
      <c r="H22" s="48"/>
      <c r="I22" s="122"/>
      <c r="J22" s="231">
        <v>0.0014244212962962962</v>
      </c>
      <c r="K22" s="64" t="str">
        <f t="shared" si="0"/>
        <v>I JA</v>
      </c>
      <c r="L22" s="48" t="s">
        <v>211</v>
      </c>
      <c r="M22" s="210" t="s">
        <v>762</v>
      </c>
      <c r="N22" s="230"/>
    </row>
    <row r="23" spans="1:14" ht="18" customHeight="1">
      <c r="A23" s="121">
        <v>17</v>
      </c>
      <c r="B23" s="64">
        <v>16</v>
      </c>
      <c r="C23" s="45" t="s">
        <v>761</v>
      </c>
      <c r="D23" s="46" t="s">
        <v>760</v>
      </c>
      <c r="E23" s="47" t="s">
        <v>759</v>
      </c>
      <c r="F23" s="48" t="s">
        <v>257</v>
      </c>
      <c r="G23" s="48" t="s">
        <v>258</v>
      </c>
      <c r="H23" s="48"/>
      <c r="I23" s="122"/>
      <c r="J23" s="231">
        <v>0.0014665509259259258</v>
      </c>
      <c r="K23" s="64" t="str">
        <f t="shared" si="0"/>
        <v>I JA</v>
      </c>
      <c r="L23" s="48" t="s">
        <v>425</v>
      </c>
      <c r="M23" s="210" t="s">
        <v>117</v>
      </c>
      <c r="N23" s="230"/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7109375" style="58" customWidth="1"/>
    <col min="2" max="2" width="5.7109375" style="58" hidden="1" customWidth="1"/>
    <col min="3" max="3" width="13.7109375" style="58" customWidth="1"/>
    <col min="4" max="4" width="11.57421875" style="58" bestFit="1" customWidth="1"/>
    <col min="5" max="5" width="10.7109375" style="61" customWidth="1"/>
    <col min="6" max="6" width="18.00390625" style="60" bestFit="1" customWidth="1"/>
    <col min="7" max="8" width="11.421875" style="60" customWidth="1"/>
    <col min="9" max="9" width="5.8515625" style="60" bestFit="1" customWidth="1"/>
    <col min="10" max="10" width="9.140625" style="201" customWidth="1"/>
    <col min="11" max="11" width="5.28125" style="201" bestFit="1" customWidth="1"/>
    <col min="12" max="12" width="20.140625" style="91" customWidth="1"/>
    <col min="13" max="13" width="4.7109375" style="58" hidden="1" customWidth="1"/>
    <col min="14" max="16384" width="9.140625" style="58" customWidth="1"/>
  </cols>
  <sheetData>
    <row r="1" spans="1:12" s="85" customFormat="1" ht="15.75">
      <c r="A1" s="99" t="s">
        <v>0</v>
      </c>
      <c r="D1" s="90"/>
      <c r="E1" s="89"/>
      <c r="F1" s="89"/>
      <c r="G1" s="89"/>
      <c r="H1" s="97"/>
      <c r="I1" s="97"/>
      <c r="J1" s="96"/>
      <c r="K1" s="98"/>
      <c r="L1" s="98"/>
    </row>
    <row r="2" spans="1:12" s="85" customFormat="1" ht="15.75">
      <c r="A2" s="85" t="s">
        <v>1</v>
      </c>
      <c r="D2" s="90"/>
      <c r="E2" s="89"/>
      <c r="F2" s="89"/>
      <c r="G2" s="97"/>
      <c r="H2" s="97"/>
      <c r="I2" s="96"/>
      <c r="J2" s="96"/>
      <c r="K2" s="96"/>
      <c r="L2" s="95"/>
    </row>
    <row r="3" spans="1:12" s="91" customFormat="1" ht="12" customHeight="1">
      <c r="A3" s="58"/>
      <c r="B3" s="58"/>
      <c r="C3" s="58"/>
      <c r="D3" s="94"/>
      <c r="E3" s="84"/>
      <c r="F3" s="93"/>
      <c r="G3" s="93"/>
      <c r="H3" s="93"/>
      <c r="I3" s="93"/>
      <c r="J3" s="92"/>
      <c r="K3" s="92"/>
      <c r="L3" s="198"/>
    </row>
    <row r="4" spans="3:11" s="107" customFormat="1" ht="15.75">
      <c r="C4" s="108" t="s">
        <v>886</v>
      </c>
      <c r="D4" s="108"/>
      <c r="E4" s="109"/>
      <c r="F4" s="109"/>
      <c r="G4" s="109"/>
      <c r="H4" s="110"/>
      <c r="I4" s="110"/>
      <c r="J4" s="111"/>
      <c r="K4" s="111"/>
    </row>
    <row r="5" spans="1:11" s="107" customFormat="1" ht="18" customHeight="1" thickBot="1">
      <c r="A5" s="82"/>
      <c r="B5" s="82"/>
      <c r="C5" s="94">
        <v>1</v>
      </c>
      <c r="D5" s="94" t="s">
        <v>734</v>
      </c>
      <c r="E5" s="109"/>
      <c r="F5" s="109"/>
      <c r="G5" s="109"/>
      <c r="H5" s="110"/>
      <c r="I5" s="110"/>
      <c r="J5" s="111"/>
      <c r="K5" s="111"/>
    </row>
    <row r="6" spans="1:19" s="120" customFormat="1" ht="18" customHeight="1" thickBot="1">
      <c r="A6" s="28" t="s">
        <v>122</v>
      </c>
      <c r="B6" s="112" t="s">
        <v>126</v>
      </c>
      <c r="C6" s="232" t="s">
        <v>6</v>
      </c>
      <c r="D6" s="79" t="s">
        <v>7</v>
      </c>
      <c r="E6" s="268" t="s">
        <v>8</v>
      </c>
      <c r="F6" s="269" t="s">
        <v>9</v>
      </c>
      <c r="G6" s="76" t="s">
        <v>10</v>
      </c>
      <c r="H6" s="76" t="s">
        <v>11</v>
      </c>
      <c r="I6" s="76" t="s">
        <v>12</v>
      </c>
      <c r="J6" s="268" t="s">
        <v>13</v>
      </c>
      <c r="K6" s="118" t="s">
        <v>14</v>
      </c>
      <c r="L6" s="119" t="s">
        <v>15</v>
      </c>
      <c r="M6" s="267"/>
      <c r="N6" s="230"/>
      <c r="O6" s="230"/>
      <c r="P6" s="265"/>
      <c r="Q6" s="264"/>
      <c r="R6" s="100"/>
      <c r="S6" s="100"/>
    </row>
    <row r="7" spans="1:17" s="100" customFormat="1" ht="18" customHeight="1">
      <c r="A7" s="121">
        <v>1</v>
      </c>
      <c r="B7" s="64">
        <v>95</v>
      </c>
      <c r="C7" s="45" t="s">
        <v>885</v>
      </c>
      <c r="D7" s="46" t="s">
        <v>884</v>
      </c>
      <c r="E7" s="47" t="s">
        <v>883</v>
      </c>
      <c r="F7" s="48" t="s">
        <v>74</v>
      </c>
      <c r="G7" s="48" t="s">
        <v>49</v>
      </c>
      <c r="H7" s="48"/>
      <c r="I7" s="122"/>
      <c r="J7" s="231">
        <v>0.0010734953703703703</v>
      </c>
      <c r="K7" s="266" t="str">
        <f aca="true" t="shared" si="0" ref="K7:K12">IF(ISBLANK(J7),"",IF(J7&lt;=0.000966435185185185,"KSM",IF(J7&lt;=0.00101273148148148,"I A",IF(J7&lt;=0.00108217592592593,"II A",IF(J7&lt;=0.00118634259259259,"III A",IF(J7&lt;=0.00130208333333333,"I JA",IF(J7&lt;=0.00140625,"II JA",IF(J7&lt;=0.00147569444444444,"III JA"))))))))</f>
        <v>II A</v>
      </c>
      <c r="L7" s="48" t="s">
        <v>882</v>
      </c>
      <c r="M7" s="210" t="s">
        <v>881</v>
      </c>
      <c r="N7" s="230"/>
      <c r="O7" s="230"/>
      <c r="P7" s="265"/>
      <c r="Q7" s="264"/>
    </row>
    <row r="8" spans="1:17" s="100" customFormat="1" ht="18" customHeight="1">
      <c r="A8" s="121">
        <v>2</v>
      </c>
      <c r="B8" s="64">
        <v>24</v>
      </c>
      <c r="C8" s="45" t="s">
        <v>805</v>
      </c>
      <c r="D8" s="46" t="s">
        <v>880</v>
      </c>
      <c r="E8" s="47" t="s">
        <v>879</v>
      </c>
      <c r="F8" s="48" t="s">
        <v>878</v>
      </c>
      <c r="G8" s="48" t="s">
        <v>877</v>
      </c>
      <c r="H8" s="48"/>
      <c r="I8" s="122" t="s">
        <v>50</v>
      </c>
      <c r="J8" s="231">
        <v>0.0010756944444444444</v>
      </c>
      <c r="K8" s="266" t="str">
        <f t="shared" si="0"/>
        <v>II A</v>
      </c>
      <c r="L8" s="48" t="s">
        <v>876</v>
      </c>
      <c r="M8" s="210" t="s">
        <v>117</v>
      </c>
      <c r="N8" s="230"/>
      <c r="O8" s="230"/>
      <c r="P8" s="265"/>
      <c r="Q8" s="264"/>
    </row>
    <row r="9" spans="1:17" s="100" customFormat="1" ht="18" customHeight="1">
      <c r="A9" s="121">
        <v>3</v>
      </c>
      <c r="B9" s="64">
        <v>123</v>
      </c>
      <c r="C9" s="45" t="s">
        <v>875</v>
      </c>
      <c r="D9" s="46" t="s">
        <v>874</v>
      </c>
      <c r="E9" s="47" t="s">
        <v>873</v>
      </c>
      <c r="F9" s="48" t="s">
        <v>32</v>
      </c>
      <c r="G9" s="48" t="s">
        <v>33</v>
      </c>
      <c r="H9" s="48"/>
      <c r="I9" s="122"/>
      <c r="J9" s="231">
        <v>0.0011013888888888887</v>
      </c>
      <c r="K9" s="266" t="str">
        <f t="shared" si="0"/>
        <v>III A</v>
      </c>
      <c r="L9" s="48" t="s">
        <v>34</v>
      </c>
      <c r="M9" s="210" t="s">
        <v>117</v>
      </c>
      <c r="N9" s="230"/>
      <c r="O9" s="230"/>
      <c r="P9" s="265"/>
      <c r="Q9" s="264"/>
    </row>
    <row r="10" spans="1:17" s="100" customFormat="1" ht="18" customHeight="1">
      <c r="A10" s="121">
        <v>4</v>
      </c>
      <c r="B10" s="64">
        <v>22</v>
      </c>
      <c r="C10" s="45" t="s">
        <v>872</v>
      </c>
      <c r="D10" s="46" t="s">
        <v>871</v>
      </c>
      <c r="E10" s="47" t="s">
        <v>740</v>
      </c>
      <c r="F10" s="48" t="s">
        <v>870</v>
      </c>
      <c r="G10" s="48" t="s">
        <v>869</v>
      </c>
      <c r="H10" s="48" t="s">
        <v>868</v>
      </c>
      <c r="I10" s="122" t="s">
        <v>50</v>
      </c>
      <c r="J10" s="231">
        <v>0.0011140046296296295</v>
      </c>
      <c r="K10" s="266" t="str">
        <f t="shared" si="0"/>
        <v>III A</v>
      </c>
      <c r="L10" s="48" t="s">
        <v>867</v>
      </c>
      <c r="M10" s="210" t="s">
        <v>866</v>
      </c>
      <c r="N10" s="230"/>
      <c r="O10" s="230"/>
      <c r="P10" s="265"/>
      <c r="Q10" s="264"/>
    </row>
    <row r="11" spans="1:17" s="100" customFormat="1" ht="18" customHeight="1">
      <c r="A11" s="121">
        <v>5</v>
      </c>
      <c r="B11" s="64">
        <v>124</v>
      </c>
      <c r="C11" s="45" t="s">
        <v>795</v>
      </c>
      <c r="D11" s="46" t="s">
        <v>865</v>
      </c>
      <c r="E11" s="47" t="s">
        <v>864</v>
      </c>
      <c r="F11" s="48" t="s">
        <v>32</v>
      </c>
      <c r="G11" s="48" t="s">
        <v>33</v>
      </c>
      <c r="H11" s="48"/>
      <c r="I11" s="122"/>
      <c r="J11" s="231">
        <v>0.001151851851851852</v>
      </c>
      <c r="K11" s="266" t="str">
        <f t="shared" si="0"/>
        <v>III A</v>
      </c>
      <c r="L11" s="48" t="s">
        <v>323</v>
      </c>
      <c r="M11" s="210" t="s">
        <v>863</v>
      </c>
      <c r="N11" s="230"/>
      <c r="O11" s="230"/>
      <c r="P11" s="265"/>
      <c r="Q11" s="264"/>
    </row>
    <row r="12" spans="1:17" s="100" customFormat="1" ht="18" customHeight="1">
      <c r="A12" s="121">
        <v>6</v>
      </c>
      <c r="B12" s="64">
        <v>108</v>
      </c>
      <c r="C12" s="45" t="s">
        <v>238</v>
      </c>
      <c r="D12" s="46" t="s">
        <v>862</v>
      </c>
      <c r="E12" s="47" t="s">
        <v>861</v>
      </c>
      <c r="F12" s="48" t="s">
        <v>405</v>
      </c>
      <c r="G12" s="48" t="s">
        <v>406</v>
      </c>
      <c r="H12" s="48"/>
      <c r="I12" s="122" t="s">
        <v>50</v>
      </c>
      <c r="J12" s="231">
        <v>0.001160763888888889</v>
      </c>
      <c r="K12" s="266" t="str">
        <f t="shared" si="0"/>
        <v>III A</v>
      </c>
      <c r="L12" s="48" t="s">
        <v>860</v>
      </c>
      <c r="M12" s="210" t="s">
        <v>117</v>
      </c>
      <c r="N12" s="230"/>
      <c r="O12" s="230"/>
      <c r="P12" s="265"/>
      <c r="Q12" s="264"/>
    </row>
    <row r="13" spans="1:11" s="107" customFormat="1" ht="18" customHeight="1" thickBot="1">
      <c r="A13" s="82"/>
      <c r="B13" s="82"/>
      <c r="C13" s="94">
        <v>2</v>
      </c>
      <c r="D13" s="94" t="s">
        <v>734</v>
      </c>
      <c r="E13" s="109"/>
      <c r="F13" s="109"/>
      <c r="G13" s="109"/>
      <c r="H13" s="110"/>
      <c r="I13" s="110"/>
      <c r="J13" s="111"/>
      <c r="K13" s="111"/>
    </row>
    <row r="14" spans="1:19" s="120" customFormat="1" ht="18" customHeight="1" thickBot="1">
      <c r="A14" s="28" t="s">
        <v>122</v>
      </c>
      <c r="B14" s="112" t="s">
        <v>126</v>
      </c>
      <c r="C14" s="232" t="s">
        <v>6</v>
      </c>
      <c r="D14" s="79" t="s">
        <v>7</v>
      </c>
      <c r="E14" s="268" t="s">
        <v>8</v>
      </c>
      <c r="F14" s="269" t="s">
        <v>9</v>
      </c>
      <c r="G14" s="76" t="s">
        <v>10</v>
      </c>
      <c r="H14" s="76" t="s">
        <v>11</v>
      </c>
      <c r="I14" s="76" t="s">
        <v>12</v>
      </c>
      <c r="J14" s="268" t="s">
        <v>13</v>
      </c>
      <c r="K14" s="118" t="s">
        <v>14</v>
      </c>
      <c r="L14" s="119" t="s">
        <v>15</v>
      </c>
      <c r="M14" s="267"/>
      <c r="N14" s="230"/>
      <c r="O14" s="230"/>
      <c r="P14" s="265"/>
      <c r="Q14" s="264"/>
      <c r="R14" s="100"/>
      <c r="S14" s="100"/>
    </row>
    <row r="15" spans="1:17" s="100" customFormat="1" ht="18" customHeight="1">
      <c r="A15" s="121">
        <v>1</v>
      </c>
      <c r="B15" s="64">
        <v>186</v>
      </c>
      <c r="C15" s="45" t="s">
        <v>859</v>
      </c>
      <c r="D15" s="46" t="s">
        <v>858</v>
      </c>
      <c r="E15" s="47" t="s">
        <v>857</v>
      </c>
      <c r="F15" s="48" t="s">
        <v>263</v>
      </c>
      <c r="G15" s="48" t="s">
        <v>90</v>
      </c>
      <c r="H15" s="48"/>
      <c r="I15" s="122"/>
      <c r="J15" s="231">
        <v>0.001059837962962963</v>
      </c>
      <c r="K15" s="266" t="str">
        <f aca="true" t="shared" si="1" ref="K15:K20">IF(ISBLANK(J15),"",IF(J15&lt;=0.000966435185185185,"KSM",IF(J15&lt;=0.00101273148148148,"I A",IF(J15&lt;=0.00108217592592593,"II A",IF(J15&lt;=0.00118634259259259,"III A",IF(J15&lt;=0.00130208333333333,"I JA",IF(J15&lt;=0.00140625,"II JA",IF(J15&lt;=0.00147569444444444,"III JA"))))))))</f>
        <v>II A</v>
      </c>
      <c r="L15" s="48" t="s">
        <v>856</v>
      </c>
      <c r="M15" s="210" t="s">
        <v>855</v>
      </c>
      <c r="N15" s="230"/>
      <c r="O15" s="230"/>
      <c r="P15" s="265"/>
      <c r="Q15" s="264"/>
    </row>
    <row r="16" spans="1:17" s="100" customFormat="1" ht="18" customHeight="1">
      <c r="A16" s="121">
        <v>2</v>
      </c>
      <c r="B16" s="64">
        <v>6</v>
      </c>
      <c r="C16" s="45" t="s">
        <v>854</v>
      </c>
      <c r="D16" s="46" t="s">
        <v>853</v>
      </c>
      <c r="E16" s="47" t="s">
        <v>852</v>
      </c>
      <c r="F16" s="48" t="s">
        <v>257</v>
      </c>
      <c r="G16" s="48" t="s">
        <v>258</v>
      </c>
      <c r="H16" s="48"/>
      <c r="I16" s="122"/>
      <c r="J16" s="231">
        <v>0.001060300925925926</v>
      </c>
      <c r="K16" s="266" t="str">
        <f t="shared" si="1"/>
        <v>II A</v>
      </c>
      <c r="L16" s="48" t="s">
        <v>599</v>
      </c>
      <c r="M16" s="210" t="s">
        <v>851</v>
      </c>
      <c r="N16" s="230"/>
      <c r="O16" s="230"/>
      <c r="P16" s="265"/>
      <c r="Q16" s="264"/>
    </row>
    <row r="17" spans="1:17" s="100" customFormat="1" ht="18" customHeight="1">
      <c r="A17" s="121">
        <v>3</v>
      </c>
      <c r="B17" s="64">
        <v>84</v>
      </c>
      <c r="C17" s="45" t="s">
        <v>311</v>
      </c>
      <c r="D17" s="46" t="s">
        <v>850</v>
      </c>
      <c r="E17" s="47" t="s">
        <v>849</v>
      </c>
      <c r="F17" s="48" t="s">
        <v>55</v>
      </c>
      <c r="G17" s="48" t="s">
        <v>39</v>
      </c>
      <c r="H17" s="48"/>
      <c r="I17" s="122"/>
      <c r="J17" s="231">
        <v>0.0010708333333333334</v>
      </c>
      <c r="K17" s="266" t="str">
        <f t="shared" si="1"/>
        <v>II A</v>
      </c>
      <c r="L17" s="48" t="s">
        <v>778</v>
      </c>
      <c r="M17" s="210" t="s">
        <v>848</v>
      </c>
      <c r="N17" s="230"/>
      <c r="O17" s="230"/>
      <c r="P17" s="265"/>
      <c r="Q17" s="264"/>
    </row>
    <row r="18" spans="1:17" s="100" customFormat="1" ht="18" customHeight="1">
      <c r="A18" s="121">
        <v>4</v>
      </c>
      <c r="B18" s="64">
        <v>195</v>
      </c>
      <c r="C18" s="45" t="s">
        <v>847</v>
      </c>
      <c r="D18" s="46" t="s">
        <v>846</v>
      </c>
      <c r="E18" s="47" t="s">
        <v>845</v>
      </c>
      <c r="F18" s="48" t="s">
        <v>263</v>
      </c>
      <c r="G18" s="48" t="s">
        <v>90</v>
      </c>
      <c r="H18" s="48"/>
      <c r="I18" s="122"/>
      <c r="J18" s="231">
        <v>0.001092013888888889</v>
      </c>
      <c r="K18" s="266" t="str">
        <f t="shared" si="1"/>
        <v>III A</v>
      </c>
      <c r="L18" s="48" t="s">
        <v>286</v>
      </c>
      <c r="M18" s="210" t="s">
        <v>844</v>
      </c>
      <c r="N18" s="230"/>
      <c r="O18" s="230"/>
      <c r="P18" s="265"/>
      <c r="Q18" s="264"/>
    </row>
    <row r="19" spans="1:17" s="100" customFormat="1" ht="18" customHeight="1">
      <c r="A19" s="121">
        <v>5</v>
      </c>
      <c r="B19" s="64">
        <v>106</v>
      </c>
      <c r="C19" s="45" t="s">
        <v>843</v>
      </c>
      <c r="D19" s="46" t="s">
        <v>842</v>
      </c>
      <c r="E19" s="47" t="s">
        <v>568</v>
      </c>
      <c r="F19" s="48" t="s">
        <v>405</v>
      </c>
      <c r="G19" s="48" t="s">
        <v>406</v>
      </c>
      <c r="H19" s="48"/>
      <c r="I19" s="122" t="s">
        <v>50</v>
      </c>
      <c r="J19" s="231">
        <v>0.0011085648148148148</v>
      </c>
      <c r="K19" s="266" t="str">
        <f t="shared" si="1"/>
        <v>III A</v>
      </c>
      <c r="L19" s="48" t="s">
        <v>574</v>
      </c>
      <c r="M19" s="210" t="s">
        <v>841</v>
      </c>
      <c r="N19" s="230"/>
      <c r="O19" s="230"/>
      <c r="P19" s="265"/>
      <c r="Q19" s="264"/>
    </row>
    <row r="20" spans="1:17" s="100" customFormat="1" ht="18" customHeight="1">
      <c r="A20" s="121">
        <v>6</v>
      </c>
      <c r="B20" s="64">
        <v>162</v>
      </c>
      <c r="C20" s="45" t="s">
        <v>604</v>
      </c>
      <c r="D20" s="46" t="s">
        <v>840</v>
      </c>
      <c r="E20" s="47" t="s">
        <v>682</v>
      </c>
      <c r="F20" s="48" t="s">
        <v>163</v>
      </c>
      <c r="G20" s="48" t="s">
        <v>162</v>
      </c>
      <c r="H20" s="48" t="s">
        <v>625</v>
      </c>
      <c r="I20" s="122"/>
      <c r="J20" s="231">
        <v>0.0011747685185185186</v>
      </c>
      <c r="K20" s="266" t="str">
        <f t="shared" si="1"/>
        <v>III A</v>
      </c>
      <c r="L20" s="48" t="s">
        <v>774</v>
      </c>
      <c r="M20" s="210" t="s">
        <v>839</v>
      </c>
      <c r="N20" s="230"/>
      <c r="O20" s="230"/>
      <c r="P20" s="265"/>
      <c r="Q20" s="264"/>
    </row>
    <row r="21" spans="1:11" s="107" customFormat="1" ht="18" customHeight="1" thickBot="1">
      <c r="A21" s="82"/>
      <c r="B21" s="82"/>
      <c r="C21" s="94">
        <v>3</v>
      </c>
      <c r="D21" s="94" t="s">
        <v>734</v>
      </c>
      <c r="E21" s="109"/>
      <c r="F21" s="109"/>
      <c r="G21" s="109"/>
      <c r="H21" s="110"/>
      <c r="I21" s="110"/>
      <c r="J21" s="111"/>
      <c r="K21" s="111"/>
    </row>
    <row r="22" spans="1:19" s="120" customFormat="1" ht="18" customHeight="1" thickBot="1">
      <c r="A22" s="28" t="s">
        <v>122</v>
      </c>
      <c r="B22" s="112" t="s">
        <v>126</v>
      </c>
      <c r="C22" s="232" t="s">
        <v>6</v>
      </c>
      <c r="D22" s="79" t="s">
        <v>7</v>
      </c>
      <c r="E22" s="268" t="s">
        <v>8</v>
      </c>
      <c r="F22" s="269" t="s">
        <v>9</v>
      </c>
      <c r="G22" s="76" t="s">
        <v>10</v>
      </c>
      <c r="H22" s="76" t="s">
        <v>11</v>
      </c>
      <c r="I22" s="76" t="s">
        <v>12</v>
      </c>
      <c r="J22" s="268" t="s">
        <v>13</v>
      </c>
      <c r="K22" s="118" t="s">
        <v>14</v>
      </c>
      <c r="L22" s="119" t="s">
        <v>15</v>
      </c>
      <c r="M22" s="267"/>
      <c r="N22" s="230"/>
      <c r="O22" s="230"/>
      <c r="P22" s="265"/>
      <c r="Q22" s="264"/>
      <c r="R22" s="100"/>
      <c r="S22" s="100"/>
    </row>
    <row r="23" spans="1:17" s="100" customFormat="1" ht="18" customHeight="1">
      <c r="A23" s="121">
        <v>1</v>
      </c>
      <c r="B23" s="64">
        <v>29</v>
      </c>
      <c r="C23" s="45" t="s">
        <v>838</v>
      </c>
      <c r="D23" s="46" t="s">
        <v>837</v>
      </c>
      <c r="E23" s="47" t="s">
        <v>836</v>
      </c>
      <c r="F23" s="48" t="s">
        <v>302</v>
      </c>
      <c r="G23" s="48" t="s">
        <v>301</v>
      </c>
      <c r="H23" s="48"/>
      <c r="I23" s="122"/>
      <c r="J23" s="231">
        <v>0.0010333333333333334</v>
      </c>
      <c r="K23" s="266" t="str">
        <f>IF(ISBLANK(J23),"",IF(J23&lt;=0.000966435185185185,"KSM",IF(J23&lt;=0.00101273148148148,"I A",IF(J23&lt;=0.00108217592592593,"II A",IF(J23&lt;=0.00118634259259259,"III A",IF(J23&lt;=0.00130208333333333,"I JA",IF(J23&lt;=0.00140625,"II JA",IF(J23&lt;=0.00147569444444444,"III JA"))))))))</f>
        <v>II A</v>
      </c>
      <c r="L23" s="48" t="s">
        <v>300</v>
      </c>
      <c r="M23" s="210" t="s">
        <v>835</v>
      </c>
      <c r="N23" s="230"/>
      <c r="O23" s="230"/>
      <c r="P23" s="265"/>
      <c r="Q23" s="264"/>
    </row>
    <row r="24" spans="1:17" s="100" customFormat="1" ht="18" customHeight="1">
      <c r="A24" s="121">
        <v>2</v>
      </c>
      <c r="B24" s="64">
        <v>110</v>
      </c>
      <c r="C24" s="45" t="s">
        <v>596</v>
      </c>
      <c r="D24" s="46" t="s">
        <v>834</v>
      </c>
      <c r="E24" s="47" t="s">
        <v>833</v>
      </c>
      <c r="F24" s="48" t="s">
        <v>573</v>
      </c>
      <c r="G24" s="48" t="s">
        <v>406</v>
      </c>
      <c r="H24" s="48"/>
      <c r="I24" s="122"/>
      <c r="J24" s="231">
        <v>0.0010466435185185184</v>
      </c>
      <c r="K24" s="266" t="str">
        <f>IF(ISBLANK(J24),"",IF(J24&lt;=0.000966435185185185,"KSM",IF(J24&lt;=0.00101273148148148,"I A",IF(J24&lt;=0.00108217592592593,"II A",IF(J24&lt;=0.00118634259259259,"III A",IF(J24&lt;=0.00130208333333333,"I JA",IF(J24&lt;=0.00140625,"II JA",IF(J24&lt;=0.00147569444444444,"III JA"))))))))</f>
        <v>II A</v>
      </c>
      <c r="L24" s="48" t="s">
        <v>574</v>
      </c>
      <c r="M24" s="210" t="s">
        <v>832</v>
      </c>
      <c r="N24" s="230"/>
      <c r="O24" s="230"/>
      <c r="P24" s="265"/>
      <c r="Q24" s="264"/>
    </row>
    <row r="25" spans="1:17" s="100" customFormat="1" ht="18" customHeight="1">
      <c r="A25" s="121">
        <v>3</v>
      </c>
      <c r="B25" s="64">
        <v>176</v>
      </c>
      <c r="C25" s="45" t="s">
        <v>680</v>
      </c>
      <c r="D25" s="46" t="s">
        <v>831</v>
      </c>
      <c r="E25" s="47" t="s">
        <v>830</v>
      </c>
      <c r="F25" s="48" t="s">
        <v>236</v>
      </c>
      <c r="G25" s="48" t="s">
        <v>90</v>
      </c>
      <c r="H25" s="48"/>
      <c r="I25" s="122"/>
      <c r="J25" s="231">
        <v>0.001048611111111111</v>
      </c>
      <c r="K25" s="266" t="str">
        <f>IF(ISBLANK(J25),"",IF(J25&lt;=0.000966435185185185,"KSM",IF(J25&lt;=0.00101273148148148,"I A",IF(J25&lt;=0.00108217592592593,"II A",IF(J25&lt;=0.00118634259259259,"III A",IF(J25&lt;=0.00130208333333333,"I JA",IF(J25&lt;=0.00140625,"II JA",IF(J25&lt;=0.00147569444444444,"III JA"))))))))</f>
        <v>II A</v>
      </c>
      <c r="L25" s="48" t="s">
        <v>466</v>
      </c>
      <c r="M25" s="210" t="s">
        <v>829</v>
      </c>
      <c r="N25" s="230"/>
      <c r="O25" s="230"/>
      <c r="P25" s="265"/>
      <c r="Q25" s="264"/>
    </row>
    <row r="26" spans="1:17" s="100" customFormat="1" ht="18" customHeight="1">
      <c r="A26" s="121">
        <v>4</v>
      </c>
      <c r="B26" s="64">
        <v>19</v>
      </c>
      <c r="C26" s="45" t="s">
        <v>828</v>
      </c>
      <c r="D26" s="46" t="s">
        <v>827</v>
      </c>
      <c r="E26" s="47" t="s">
        <v>826</v>
      </c>
      <c r="F26" s="48" t="s">
        <v>631</v>
      </c>
      <c r="G26" s="48" t="s">
        <v>220</v>
      </c>
      <c r="H26" s="48" t="s">
        <v>3</v>
      </c>
      <c r="I26" s="122"/>
      <c r="J26" s="231">
        <v>0.0010842592592592592</v>
      </c>
      <c r="K26" s="266" t="str">
        <f>IF(ISBLANK(J26),"",IF(J26&lt;=0.000966435185185185,"KSM",IF(J26&lt;=0.00101273148148148,"I A",IF(J26&lt;=0.00108217592592593,"II A",IF(J26&lt;=0.00118634259259259,"III A",IF(J26&lt;=0.00130208333333333,"I JA",IF(J26&lt;=0.00140625,"II JA",IF(J26&lt;=0.00147569444444444,"III JA"))))))))</f>
        <v>III A</v>
      </c>
      <c r="L26" s="48" t="s">
        <v>825</v>
      </c>
      <c r="M26" s="210" t="s">
        <v>824</v>
      </c>
      <c r="N26" s="230"/>
      <c r="O26" s="230"/>
      <c r="P26" s="265"/>
      <c r="Q26" s="264"/>
    </row>
    <row r="27" spans="1:17" s="100" customFormat="1" ht="18" customHeight="1">
      <c r="A27" s="121"/>
      <c r="B27" s="64">
        <v>163</v>
      </c>
      <c r="C27" s="45" t="s">
        <v>299</v>
      </c>
      <c r="D27" s="46" t="s">
        <v>823</v>
      </c>
      <c r="E27" s="47" t="s">
        <v>822</v>
      </c>
      <c r="F27" s="48" t="s">
        <v>163</v>
      </c>
      <c r="G27" s="48" t="s">
        <v>162</v>
      </c>
      <c r="H27" s="48" t="s">
        <v>625</v>
      </c>
      <c r="I27" s="122"/>
      <c r="J27" s="231" t="s">
        <v>179</v>
      </c>
      <c r="K27" s="64"/>
      <c r="L27" s="48" t="s">
        <v>774</v>
      </c>
      <c r="M27" s="210" t="s">
        <v>821</v>
      </c>
      <c r="N27" s="230"/>
      <c r="O27" s="230"/>
      <c r="P27" s="265"/>
      <c r="Q27" s="264"/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S2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.7109375" style="58" customWidth="1"/>
    <col min="2" max="2" width="5.7109375" style="58" hidden="1" customWidth="1"/>
    <col min="3" max="3" width="13.7109375" style="58" customWidth="1"/>
    <col min="4" max="4" width="11.57421875" style="58" bestFit="1" customWidth="1"/>
    <col min="5" max="5" width="10.7109375" style="61" customWidth="1"/>
    <col min="6" max="6" width="18.00390625" style="60" bestFit="1" customWidth="1"/>
    <col min="7" max="8" width="11.421875" style="60" customWidth="1"/>
    <col min="9" max="9" width="5.8515625" style="60" bestFit="1" customWidth="1"/>
    <col min="10" max="10" width="9.140625" style="201" customWidth="1"/>
    <col min="11" max="11" width="5.28125" style="201" bestFit="1" customWidth="1"/>
    <col min="12" max="12" width="20.140625" style="91" customWidth="1"/>
    <col min="13" max="13" width="4.7109375" style="58" hidden="1" customWidth="1"/>
    <col min="14" max="16384" width="9.140625" style="58" customWidth="1"/>
  </cols>
  <sheetData>
    <row r="1" spans="1:12" s="85" customFormat="1" ht="15.75">
      <c r="A1" s="99" t="s">
        <v>0</v>
      </c>
      <c r="D1" s="90"/>
      <c r="E1" s="89"/>
      <c r="F1" s="89"/>
      <c r="G1" s="89"/>
      <c r="H1" s="97"/>
      <c r="I1" s="97"/>
      <c r="J1" s="96"/>
      <c r="K1" s="98"/>
      <c r="L1" s="98"/>
    </row>
    <row r="2" spans="1:12" s="85" customFormat="1" ht="15.75">
      <c r="A2" s="85" t="s">
        <v>1</v>
      </c>
      <c r="D2" s="90"/>
      <c r="E2" s="89"/>
      <c r="F2" s="89"/>
      <c r="G2" s="97"/>
      <c r="H2" s="97"/>
      <c r="I2" s="96"/>
      <c r="J2" s="96"/>
      <c r="K2" s="96"/>
      <c r="L2" s="95"/>
    </row>
    <row r="3" spans="1:12" s="91" customFormat="1" ht="12" customHeight="1">
      <c r="A3" s="58"/>
      <c r="B3" s="58"/>
      <c r="C3" s="58"/>
      <c r="D3" s="94"/>
      <c r="E3" s="84"/>
      <c r="F3" s="93"/>
      <c r="G3" s="93"/>
      <c r="H3" s="93"/>
      <c r="I3" s="93"/>
      <c r="J3" s="92"/>
      <c r="K3" s="92"/>
      <c r="L3" s="198"/>
    </row>
    <row r="4" spans="3:11" s="107" customFormat="1" ht="15.75">
      <c r="C4" s="108" t="s">
        <v>886</v>
      </c>
      <c r="D4" s="108"/>
      <c r="E4" s="109"/>
      <c r="F4" s="109"/>
      <c r="G4" s="109"/>
      <c r="H4" s="110"/>
      <c r="I4" s="110"/>
      <c r="J4" s="111"/>
      <c r="K4" s="111"/>
    </row>
    <row r="5" spans="1:11" s="107" customFormat="1" ht="18" customHeight="1" thickBot="1">
      <c r="A5" s="82"/>
      <c r="B5" s="82"/>
      <c r="C5" s="94"/>
      <c r="D5" s="94" t="s">
        <v>558</v>
      </c>
      <c r="E5" s="109"/>
      <c r="F5" s="109"/>
      <c r="G5" s="109"/>
      <c r="H5" s="110"/>
      <c r="I5" s="110"/>
      <c r="J5" s="111"/>
      <c r="K5" s="111"/>
    </row>
    <row r="6" spans="1:19" s="120" customFormat="1" ht="18" customHeight="1" thickBot="1">
      <c r="A6" s="28" t="s">
        <v>122</v>
      </c>
      <c r="B6" s="112" t="s">
        <v>126</v>
      </c>
      <c r="C6" s="232" t="s">
        <v>6</v>
      </c>
      <c r="D6" s="79" t="s">
        <v>7</v>
      </c>
      <c r="E6" s="268" t="s">
        <v>8</v>
      </c>
      <c r="F6" s="269" t="s">
        <v>9</v>
      </c>
      <c r="G6" s="76" t="s">
        <v>10</v>
      </c>
      <c r="H6" s="76" t="s">
        <v>11</v>
      </c>
      <c r="I6" s="76" t="s">
        <v>12</v>
      </c>
      <c r="J6" s="268" t="s">
        <v>13</v>
      </c>
      <c r="K6" s="118" t="s">
        <v>14</v>
      </c>
      <c r="L6" s="119" t="s">
        <v>15</v>
      </c>
      <c r="M6" s="267"/>
      <c r="N6" s="230"/>
      <c r="O6" s="230"/>
      <c r="P6" s="265"/>
      <c r="Q6" s="264"/>
      <c r="R6" s="100"/>
      <c r="S6" s="100"/>
    </row>
    <row r="7" spans="1:17" s="100" customFormat="1" ht="18" customHeight="1">
      <c r="A7" s="121">
        <v>1</v>
      </c>
      <c r="B7" s="64">
        <v>29</v>
      </c>
      <c r="C7" s="45" t="s">
        <v>838</v>
      </c>
      <c r="D7" s="46" t="s">
        <v>837</v>
      </c>
      <c r="E7" s="47" t="s">
        <v>836</v>
      </c>
      <c r="F7" s="48" t="s">
        <v>302</v>
      </c>
      <c r="G7" s="48" t="s">
        <v>301</v>
      </c>
      <c r="H7" s="48"/>
      <c r="I7" s="122">
        <v>18</v>
      </c>
      <c r="J7" s="231">
        <v>0.0010333333333333334</v>
      </c>
      <c r="K7" s="266" t="str">
        <f aca="true" t="shared" si="0" ref="K7:K22">IF(ISBLANK(J7),"",IF(J7&lt;=0.000966435185185185,"KSM",IF(J7&lt;=0.00101273148148148,"I A",IF(J7&lt;=0.00108217592592593,"II A",IF(J7&lt;=0.00118634259259259,"III A",IF(J7&lt;=0.00130208333333333,"I JA",IF(J7&lt;=0.00140625,"II JA",IF(J7&lt;=0.00147569444444444,"III JA"))))))))</f>
        <v>II A</v>
      </c>
      <c r="L7" s="48" t="s">
        <v>300</v>
      </c>
      <c r="M7" s="210" t="s">
        <v>835</v>
      </c>
      <c r="N7" s="230"/>
      <c r="O7" s="230"/>
      <c r="P7" s="265"/>
      <c r="Q7" s="264"/>
    </row>
    <row r="8" spans="1:17" s="100" customFormat="1" ht="18" customHeight="1">
      <c r="A8" s="121">
        <v>2</v>
      </c>
      <c r="B8" s="64">
        <v>110</v>
      </c>
      <c r="C8" s="45" t="s">
        <v>596</v>
      </c>
      <c r="D8" s="46" t="s">
        <v>834</v>
      </c>
      <c r="E8" s="47" t="s">
        <v>833</v>
      </c>
      <c r="F8" s="48" t="s">
        <v>573</v>
      </c>
      <c r="G8" s="48" t="s">
        <v>406</v>
      </c>
      <c r="H8" s="48"/>
      <c r="I8" s="122">
        <v>14</v>
      </c>
      <c r="J8" s="231">
        <v>0.0010466435185185184</v>
      </c>
      <c r="K8" s="266" t="str">
        <f t="shared" si="0"/>
        <v>II A</v>
      </c>
      <c r="L8" s="48" t="s">
        <v>574</v>
      </c>
      <c r="M8" s="210" t="s">
        <v>832</v>
      </c>
      <c r="N8" s="230"/>
      <c r="O8" s="230"/>
      <c r="P8" s="265"/>
      <c r="Q8" s="264"/>
    </row>
    <row r="9" spans="1:17" s="100" customFormat="1" ht="18" customHeight="1">
      <c r="A9" s="121">
        <v>3</v>
      </c>
      <c r="B9" s="64">
        <v>176</v>
      </c>
      <c r="C9" s="45" t="s">
        <v>680</v>
      </c>
      <c r="D9" s="46" t="s">
        <v>831</v>
      </c>
      <c r="E9" s="47" t="s">
        <v>830</v>
      </c>
      <c r="F9" s="48" t="s">
        <v>236</v>
      </c>
      <c r="G9" s="48" t="s">
        <v>90</v>
      </c>
      <c r="H9" s="48"/>
      <c r="I9" s="122">
        <v>11</v>
      </c>
      <c r="J9" s="231">
        <v>0.001048611111111111</v>
      </c>
      <c r="K9" s="266" t="str">
        <f t="shared" si="0"/>
        <v>II A</v>
      </c>
      <c r="L9" s="48" t="s">
        <v>466</v>
      </c>
      <c r="M9" s="210" t="s">
        <v>829</v>
      </c>
      <c r="N9" s="230"/>
      <c r="O9" s="230"/>
      <c r="P9" s="265"/>
      <c r="Q9" s="264"/>
    </row>
    <row r="10" spans="1:17" s="100" customFormat="1" ht="18" customHeight="1">
      <c r="A10" s="121">
        <v>4</v>
      </c>
      <c r="B10" s="64">
        <v>186</v>
      </c>
      <c r="C10" s="45" t="s">
        <v>859</v>
      </c>
      <c r="D10" s="46" t="s">
        <v>858</v>
      </c>
      <c r="E10" s="47" t="s">
        <v>857</v>
      </c>
      <c r="F10" s="48" t="s">
        <v>263</v>
      </c>
      <c r="G10" s="48" t="s">
        <v>90</v>
      </c>
      <c r="H10" s="48"/>
      <c r="I10" s="122">
        <v>9</v>
      </c>
      <c r="J10" s="231">
        <v>0.001059837962962963</v>
      </c>
      <c r="K10" s="266" t="str">
        <f t="shared" si="0"/>
        <v>II A</v>
      </c>
      <c r="L10" s="48" t="s">
        <v>856</v>
      </c>
      <c r="M10" s="210" t="s">
        <v>855</v>
      </c>
      <c r="N10" s="230"/>
      <c r="O10" s="230"/>
      <c r="P10" s="265"/>
      <c r="Q10" s="264"/>
    </row>
    <row r="11" spans="1:17" s="100" customFormat="1" ht="18" customHeight="1">
      <c r="A11" s="121">
        <v>5</v>
      </c>
      <c r="B11" s="64">
        <v>6</v>
      </c>
      <c r="C11" s="45" t="s">
        <v>854</v>
      </c>
      <c r="D11" s="46" t="s">
        <v>853</v>
      </c>
      <c r="E11" s="47" t="s">
        <v>852</v>
      </c>
      <c r="F11" s="48" t="s">
        <v>257</v>
      </c>
      <c r="G11" s="48" t="s">
        <v>258</v>
      </c>
      <c r="H11" s="48"/>
      <c r="I11" s="122">
        <v>8</v>
      </c>
      <c r="J11" s="231">
        <v>0.001060300925925926</v>
      </c>
      <c r="K11" s="266" t="str">
        <f t="shared" si="0"/>
        <v>II A</v>
      </c>
      <c r="L11" s="48" t="s">
        <v>599</v>
      </c>
      <c r="M11" s="210" t="s">
        <v>851</v>
      </c>
      <c r="N11" s="230"/>
      <c r="O11" s="230"/>
      <c r="P11" s="265"/>
      <c r="Q11" s="264"/>
    </row>
    <row r="12" spans="1:17" s="100" customFormat="1" ht="18" customHeight="1">
      <c r="A12" s="121">
        <v>6</v>
      </c>
      <c r="B12" s="64">
        <v>84</v>
      </c>
      <c r="C12" s="45" t="s">
        <v>311</v>
      </c>
      <c r="D12" s="46" t="s">
        <v>850</v>
      </c>
      <c r="E12" s="47" t="s">
        <v>849</v>
      </c>
      <c r="F12" s="48" t="s">
        <v>55</v>
      </c>
      <c r="G12" s="48" t="s">
        <v>39</v>
      </c>
      <c r="H12" s="48"/>
      <c r="I12" s="122">
        <v>7</v>
      </c>
      <c r="J12" s="231">
        <v>0.0010708333333333334</v>
      </c>
      <c r="K12" s="266" t="str">
        <f t="shared" si="0"/>
        <v>II A</v>
      </c>
      <c r="L12" s="48" t="s">
        <v>778</v>
      </c>
      <c r="M12" s="210" t="s">
        <v>848</v>
      </c>
      <c r="N12" s="230"/>
      <c r="O12" s="230"/>
      <c r="P12" s="265"/>
      <c r="Q12" s="264"/>
    </row>
    <row r="13" spans="1:17" s="100" customFormat="1" ht="18" customHeight="1">
      <c r="A13" s="121">
        <v>7</v>
      </c>
      <c r="B13" s="64">
        <v>95</v>
      </c>
      <c r="C13" s="45" t="s">
        <v>885</v>
      </c>
      <c r="D13" s="46" t="s">
        <v>884</v>
      </c>
      <c r="E13" s="47" t="s">
        <v>883</v>
      </c>
      <c r="F13" s="48" t="s">
        <v>74</v>
      </c>
      <c r="G13" s="48" t="s">
        <v>49</v>
      </c>
      <c r="H13" s="48"/>
      <c r="I13" s="122">
        <v>6</v>
      </c>
      <c r="J13" s="231">
        <v>0.0010734953703703703</v>
      </c>
      <c r="K13" s="266" t="str">
        <f t="shared" si="0"/>
        <v>II A</v>
      </c>
      <c r="L13" s="48" t="s">
        <v>882</v>
      </c>
      <c r="M13" s="210" t="s">
        <v>881</v>
      </c>
      <c r="N13" s="230"/>
      <c r="O13" s="230"/>
      <c r="P13" s="265"/>
      <c r="Q13" s="264"/>
    </row>
    <row r="14" spans="1:17" s="100" customFormat="1" ht="18" customHeight="1">
      <c r="A14" s="121">
        <v>8</v>
      </c>
      <c r="B14" s="64">
        <v>24</v>
      </c>
      <c r="C14" s="45" t="s">
        <v>805</v>
      </c>
      <c r="D14" s="46" t="s">
        <v>880</v>
      </c>
      <c r="E14" s="47" t="s">
        <v>879</v>
      </c>
      <c r="F14" s="48" t="s">
        <v>878</v>
      </c>
      <c r="G14" s="48" t="s">
        <v>877</v>
      </c>
      <c r="H14" s="48"/>
      <c r="I14" s="122" t="s">
        <v>50</v>
      </c>
      <c r="J14" s="231">
        <v>0.0010756944444444444</v>
      </c>
      <c r="K14" s="266" t="str">
        <f t="shared" si="0"/>
        <v>II A</v>
      </c>
      <c r="L14" s="48" t="s">
        <v>876</v>
      </c>
      <c r="M14" s="210" t="s">
        <v>117</v>
      </c>
      <c r="N14" s="230"/>
      <c r="O14" s="230"/>
      <c r="P14" s="265"/>
      <c r="Q14" s="264"/>
    </row>
    <row r="15" spans="1:17" s="100" customFormat="1" ht="18" customHeight="1">
      <c r="A15" s="121">
        <v>9</v>
      </c>
      <c r="B15" s="64">
        <v>19</v>
      </c>
      <c r="C15" s="45" t="s">
        <v>828</v>
      </c>
      <c r="D15" s="46" t="s">
        <v>827</v>
      </c>
      <c r="E15" s="47" t="s">
        <v>826</v>
      </c>
      <c r="F15" s="48" t="s">
        <v>631</v>
      </c>
      <c r="G15" s="48" t="s">
        <v>220</v>
      </c>
      <c r="H15" s="48" t="s">
        <v>3</v>
      </c>
      <c r="I15" s="122">
        <v>5</v>
      </c>
      <c r="J15" s="231">
        <v>0.0010842592592592592</v>
      </c>
      <c r="K15" s="266" t="str">
        <f t="shared" si="0"/>
        <v>III A</v>
      </c>
      <c r="L15" s="48" t="s">
        <v>825</v>
      </c>
      <c r="M15" s="210" t="s">
        <v>824</v>
      </c>
      <c r="N15" s="230"/>
      <c r="O15" s="230"/>
      <c r="P15" s="265"/>
      <c r="Q15" s="264"/>
    </row>
    <row r="16" spans="1:17" s="100" customFormat="1" ht="18" customHeight="1">
      <c r="A16" s="121">
        <v>10</v>
      </c>
      <c r="B16" s="64">
        <v>195</v>
      </c>
      <c r="C16" s="45" t="s">
        <v>847</v>
      </c>
      <c r="D16" s="46" t="s">
        <v>846</v>
      </c>
      <c r="E16" s="47" t="s">
        <v>845</v>
      </c>
      <c r="F16" s="48" t="s">
        <v>263</v>
      </c>
      <c r="G16" s="48" t="s">
        <v>90</v>
      </c>
      <c r="H16" s="48"/>
      <c r="I16" s="122">
        <v>4</v>
      </c>
      <c r="J16" s="231">
        <v>0.001092013888888889</v>
      </c>
      <c r="K16" s="266" t="str">
        <f t="shared" si="0"/>
        <v>III A</v>
      </c>
      <c r="L16" s="48" t="s">
        <v>286</v>
      </c>
      <c r="M16" s="210" t="s">
        <v>844</v>
      </c>
      <c r="N16" s="230"/>
      <c r="O16" s="230"/>
      <c r="P16" s="265"/>
      <c r="Q16" s="264"/>
    </row>
    <row r="17" spans="1:17" s="100" customFormat="1" ht="18" customHeight="1">
      <c r="A17" s="121">
        <v>11</v>
      </c>
      <c r="B17" s="64">
        <v>123</v>
      </c>
      <c r="C17" s="45" t="s">
        <v>875</v>
      </c>
      <c r="D17" s="46" t="s">
        <v>874</v>
      </c>
      <c r="E17" s="47" t="s">
        <v>873</v>
      </c>
      <c r="F17" s="48" t="s">
        <v>32</v>
      </c>
      <c r="G17" s="48" t="s">
        <v>33</v>
      </c>
      <c r="H17" s="48"/>
      <c r="I17" s="122">
        <v>3</v>
      </c>
      <c r="J17" s="231">
        <v>0.0011013888888888887</v>
      </c>
      <c r="K17" s="266" t="str">
        <f t="shared" si="0"/>
        <v>III A</v>
      </c>
      <c r="L17" s="48" t="s">
        <v>34</v>
      </c>
      <c r="M17" s="210" t="s">
        <v>117</v>
      </c>
      <c r="N17" s="230"/>
      <c r="O17" s="230"/>
      <c r="P17" s="265"/>
      <c r="Q17" s="264"/>
    </row>
    <row r="18" spans="1:17" s="100" customFormat="1" ht="18" customHeight="1">
      <c r="A18" s="121">
        <v>12</v>
      </c>
      <c r="B18" s="64">
        <v>106</v>
      </c>
      <c r="C18" s="45" t="s">
        <v>843</v>
      </c>
      <c r="D18" s="46" t="s">
        <v>842</v>
      </c>
      <c r="E18" s="47" t="s">
        <v>568</v>
      </c>
      <c r="F18" s="48" t="s">
        <v>405</v>
      </c>
      <c r="G18" s="48" t="s">
        <v>406</v>
      </c>
      <c r="H18" s="48"/>
      <c r="I18" s="122" t="s">
        <v>50</v>
      </c>
      <c r="J18" s="231">
        <v>0.0011085648148148148</v>
      </c>
      <c r="K18" s="266" t="str">
        <f t="shared" si="0"/>
        <v>III A</v>
      </c>
      <c r="L18" s="48" t="s">
        <v>574</v>
      </c>
      <c r="M18" s="210" t="s">
        <v>841</v>
      </c>
      <c r="N18" s="230"/>
      <c r="O18" s="230"/>
      <c r="P18" s="265"/>
      <c r="Q18" s="264"/>
    </row>
    <row r="19" spans="1:17" s="100" customFormat="1" ht="18" customHeight="1">
      <c r="A19" s="121">
        <v>13</v>
      </c>
      <c r="B19" s="64">
        <v>22</v>
      </c>
      <c r="C19" s="45" t="s">
        <v>872</v>
      </c>
      <c r="D19" s="46" t="s">
        <v>871</v>
      </c>
      <c r="E19" s="47" t="s">
        <v>740</v>
      </c>
      <c r="F19" s="48" t="s">
        <v>870</v>
      </c>
      <c r="G19" s="48" t="s">
        <v>869</v>
      </c>
      <c r="H19" s="48" t="s">
        <v>868</v>
      </c>
      <c r="I19" s="122" t="s">
        <v>50</v>
      </c>
      <c r="J19" s="231">
        <v>0.0011140046296296295</v>
      </c>
      <c r="K19" s="266" t="str">
        <f t="shared" si="0"/>
        <v>III A</v>
      </c>
      <c r="L19" s="48" t="s">
        <v>867</v>
      </c>
      <c r="M19" s="210" t="s">
        <v>866</v>
      </c>
      <c r="N19" s="230"/>
      <c r="O19" s="230"/>
      <c r="P19" s="265"/>
      <c r="Q19" s="264"/>
    </row>
    <row r="20" spans="1:17" s="100" customFormat="1" ht="18" customHeight="1">
      <c r="A20" s="121">
        <v>14</v>
      </c>
      <c r="B20" s="64">
        <v>124</v>
      </c>
      <c r="C20" s="45" t="s">
        <v>795</v>
      </c>
      <c r="D20" s="46" t="s">
        <v>865</v>
      </c>
      <c r="E20" s="47" t="s">
        <v>864</v>
      </c>
      <c r="F20" s="48" t="s">
        <v>32</v>
      </c>
      <c r="G20" s="48" t="s">
        <v>33</v>
      </c>
      <c r="H20" s="48"/>
      <c r="I20" s="122">
        <v>2</v>
      </c>
      <c r="J20" s="231">
        <v>0.001151851851851852</v>
      </c>
      <c r="K20" s="266" t="str">
        <f t="shared" si="0"/>
        <v>III A</v>
      </c>
      <c r="L20" s="48" t="s">
        <v>323</v>
      </c>
      <c r="M20" s="210" t="s">
        <v>863</v>
      </c>
      <c r="N20" s="230"/>
      <c r="O20" s="230"/>
      <c r="P20" s="265"/>
      <c r="Q20" s="264"/>
    </row>
    <row r="21" spans="1:17" s="100" customFormat="1" ht="18" customHeight="1">
      <c r="A21" s="121">
        <v>15</v>
      </c>
      <c r="B21" s="64">
        <v>108</v>
      </c>
      <c r="C21" s="45" t="s">
        <v>238</v>
      </c>
      <c r="D21" s="46" t="s">
        <v>862</v>
      </c>
      <c r="E21" s="47" t="s">
        <v>861</v>
      </c>
      <c r="F21" s="48" t="s">
        <v>405</v>
      </c>
      <c r="G21" s="48" t="s">
        <v>406</v>
      </c>
      <c r="H21" s="48"/>
      <c r="I21" s="122" t="s">
        <v>50</v>
      </c>
      <c r="J21" s="231">
        <v>0.001160763888888889</v>
      </c>
      <c r="K21" s="266" t="str">
        <f t="shared" si="0"/>
        <v>III A</v>
      </c>
      <c r="L21" s="48" t="s">
        <v>860</v>
      </c>
      <c r="M21" s="210" t="s">
        <v>117</v>
      </c>
      <c r="N21" s="230"/>
      <c r="O21" s="230"/>
      <c r="P21" s="265"/>
      <c r="Q21" s="264"/>
    </row>
    <row r="22" spans="1:17" s="100" customFormat="1" ht="18" customHeight="1">
      <c r="A22" s="121">
        <v>16</v>
      </c>
      <c r="B22" s="64">
        <v>162</v>
      </c>
      <c r="C22" s="45" t="s">
        <v>604</v>
      </c>
      <c r="D22" s="46" t="s">
        <v>840</v>
      </c>
      <c r="E22" s="47" t="s">
        <v>682</v>
      </c>
      <c r="F22" s="48" t="s">
        <v>163</v>
      </c>
      <c r="G22" s="48" t="s">
        <v>162</v>
      </c>
      <c r="H22" s="48" t="s">
        <v>625</v>
      </c>
      <c r="I22" s="122">
        <v>1</v>
      </c>
      <c r="J22" s="231">
        <v>0.0011747685185185186</v>
      </c>
      <c r="K22" s="266" t="str">
        <f t="shared" si="0"/>
        <v>III A</v>
      </c>
      <c r="L22" s="48" t="s">
        <v>774</v>
      </c>
      <c r="M22" s="210" t="s">
        <v>839</v>
      </c>
      <c r="N22" s="230"/>
      <c r="O22" s="230"/>
      <c r="P22" s="265"/>
      <c r="Q22" s="264"/>
    </row>
    <row r="23" spans="1:17" s="100" customFormat="1" ht="18" customHeight="1">
      <c r="A23" s="121"/>
      <c r="B23" s="64">
        <v>163</v>
      </c>
      <c r="C23" s="45" t="s">
        <v>299</v>
      </c>
      <c r="D23" s="46" t="s">
        <v>823</v>
      </c>
      <c r="E23" s="47" t="s">
        <v>822</v>
      </c>
      <c r="F23" s="48" t="s">
        <v>163</v>
      </c>
      <c r="G23" s="48" t="s">
        <v>162</v>
      </c>
      <c r="H23" s="48" t="s">
        <v>625</v>
      </c>
      <c r="I23" s="122"/>
      <c r="J23" s="231" t="s">
        <v>179</v>
      </c>
      <c r="K23" s="64"/>
      <c r="L23" s="48" t="s">
        <v>774</v>
      </c>
      <c r="M23" s="210" t="s">
        <v>821</v>
      </c>
      <c r="N23" s="230"/>
      <c r="O23" s="230"/>
      <c r="P23" s="265"/>
      <c r="Q23" s="264"/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.7109375" style="362" customWidth="1"/>
    <col min="2" max="2" width="5.7109375" style="362" hidden="1" customWidth="1"/>
    <col min="3" max="3" width="11.140625" style="362" customWidth="1"/>
    <col min="4" max="4" width="14.28125" style="362" bestFit="1" customWidth="1"/>
    <col min="5" max="5" width="10.7109375" style="369" customWidth="1"/>
    <col min="6" max="6" width="16.140625" style="368" bestFit="1" customWidth="1"/>
    <col min="7" max="7" width="18.28125" style="368" bestFit="1" customWidth="1"/>
    <col min="8" max="8" width="9.28125" style="368" bestFit="1" customWidth="1"/>
    <col min="9" max="9" width="5.8515625" style="368" bestFit="1" customWidth="1"/>
    <col min="10" max="10" width="9.140625" style="442" customWidth="1"/>
    <col min="11" max="11" width="4.57421875" style="126" bestFit="1" customWidth="1"/>
    <col min="12" max="12" width="23.28125" style="363" customWidth="1"/>
    <col min="13" max="13" width="4.7109375" style="362" hidden="1" customWidth="1"/>
    <col min="14" max="14" width="23.00390625" style="362" bestFit="1" customWidth="1"/>
    <col min="15" max="16384" width="9.140625" style="362" customWidth="1"/>
  </cols>
  <sheetData>
    <row r="1" spans="1:12" s="186" customFormat="1" ht="15.75">
      <c r="A1" s="193" t="s">
        <v>0</v>
      </c>
      <c r="D1" s="191"/>
      <c r="E1" s="190"/>
      <c r="F1" s="190"/>
      <c r="G1" s="190"/>
      <c r="H1" s="189"/>
      <c r="I1" s="189"/>
      <c r="J1" s="188"/>
      <c r="K1" s="98"/>
      <c r="L1" s="192"/>
    </row>
    <row r="2" spans="1:12" s="186" customFormat="1" ht="15.75">
      <c r="A2" s="186" t="s">
        <v>887</v>
      </c>
      <c r="D2" s="191"/>
      <c r="E2" s="190"/>
      <c r="F2" s="190"/>
      <c r="G2" s="189"/>
      <c r="H2" s="189"/>
      <c r="I2" s="188"/>
      <c r="J2" s="188"/>
      <c r="K2" s="96"/>
      <c r="L2" s="187"/>
    </row>
    <row r="3" spans="1:12" s="363" customFormat="1" ht="12" customHeight="1">
      <c r="A3" s="362"/>
      <c r="B3" s="362"/>
      <c r="C3" s="362"/>
      <c r="D3" s="391"/>
      <c r="E3" s="390"/>
      <c r="F3" s="389"/>
      <c r="G3" s="389"/>
      <c r="H3" s="389"/>
      <c r="I3" s="389"/>
      <c r="J3" s="437"/>
      <c r="K3" s="104"/>
      <c r="L3" s="438"/>
    </row>
    <row r="4" spans="3:11" s="381" customFormat="1" ht="15.75">
      <c r="C4" s="186" t="s">
        <v>1126</v>
      </c>
      <c r="D4" s="387"/>
      <c r="E4" s="439"/>
      <c r="F4" s="439"/>
      <c r="G4" s="439"/>
      <c r="H4" s="385"/>
      <c r="I4" s="385"/>
      <c r="J4" s="440"/>
      <c r="K4" s="111"/>
    </row>
    <row r="5" spans="1:11" s="381" customFormat="1" ht="18" customHeight="1" thickBot="1">
      <c r="A5" s="401"/>
      <c r="B5" s="401"/>
      <c r="C5" s="399">
        <v>1</v>
      </c>
      <c r="D5" s="399" t="s">
        <v>910</v>
      </c>
      <c r="E5" s="439"/>
      <c r="F5" s="439"/>
      <c r="G5" s="439"/>
      <c r="H5" s="385"/>
      <c r="I5" s="385"/>
      <c r="J5" s="440"/>
      <c r="K5" s="111"/>
    </row>
    <row r="6" spans="1:12" s="300" customFormat="1" ht="18" customHeight="1" thickBot="1">
      <c r="A6" s="171" t="s">
        <v>122</v>
      </c>
      <c r="B6" s="403" t="s">
        <v>126</v>
      </c>
      <c r="C6" s="404" t="s">
        <v>6</v>
      </c>
      <c r="D6" s="405" t="s">
        <v>7</v>
      </c>
      <c r="E6" s="333" t="s">
        <v>8</v>
      </c>
      <c r="F6" s="334" t="s">
        <v>9</v>
      </c>
      <c r="G6" s="335" t="s">
        <v>10</v>
      </c>
      <c r="H6" s="335" t="s">
        <v>11</v>
      </c>
      <c r="I6" s="335" t="s">
        <v>12</v>
      </c>
      <c r="J6" s="333" t="s">
        <v>13</v>
      </c>
      <c r="K6" s="118" t="s">
        <v>14</v>
      </c>
      <c r="L6" s="337" t="s">
        <v>15</v>
      </c>
    </row>
    <row r="7" spans="1:13" s="400" customFormat="1" ht="18" customHeight="1">
      <c r="A7" s="373">
        <v>1</v>
      </c>
      <c r="B7" s="266">
        <v>105</v>
      </c>
      <c r="C7" s="153" t="s">
        <v>86</v>
      </c>
      <c r="D7" s="152" t="s">
        <v>1127</v>
      </c>
      <c r="E7" s="151" t="s">
        <v>1128</v>
      </c>
      <c r="F7" s="145" t="s">
        <v>405</v>
      </c>
      <c r="G7" s="145" t="s">
        <v>406</v>
      </c>
      <c r="H7" s="145"/>
      <c r="I7" s="150" t="s">
        <v>50</v>
      </c>
      <c r="J7" s="441">
        <v>0.002365625</v>
      </c>
      <c r="K7" s="205" t="str">
        <f aca="true" t="shared" si="0" ref="K7:K12">IF(ISBLANK(J7),"",IF(J7&lt;=0.00202546296296296,"KSM",IF(J7&lt;=0.00216435185185185,"I A",IF(J7&lt;=0.00233796296296296,"II A",IF(J7&lt;=0.00256944444444444,"III A",IF(J7&lt;=0.00280092592592593,"I JA",IF(J7&lt;=0.00303240740740741,"II JA",IF(J7&lt;=0.00320601851851852,"III JA"))))))))</f>
        <v>III A</v>
      </c>
      <c r="L7" s="145" t="s">
        <v>860</v>
      </c>
      <c r="M7" s="412" t="s">
        <v>117</v>
      </c>
    </row>
    <row r="8" spans="1:13" s="400" customFormat="1" ht="18" customHeight="1">
      <c r="A8" s="373">
        <v>2</v>
      </c>
      <c r="B8" s="266">
        <v>152</v>
      </c>
      <c r="C8" s="153" t="s">
        <v>201</v>
      </c>
      <c r="D8" s="152" t="s">
        <v>200</v>
      </c>
      <c r="E8" s="151" t="s">
        <v>199</v>
      </c>
      <c r="F8" s="145" t="s">
        <v>64</v>
      </c>
      <c r="G8" s="145" t="s">
        <v>65</v>
      </c>
      <c r="H8" s="145"/>
      <c r="I8" s="150"/>
      <c r="J8" s="441">
        <v>0.0024385416666666665</v>
      </c>
      <c r="K8" s="205" t="str">
        <f t="shared" si="0"/>
        <v>III A</v>
      </c>
      <c r="L8" s="145" t="s">
        <v>66</v>
      </c>
      <c r="M8" s="412" t="s">
        <v>1129</v>
      </c>
    </row>
    <row r="9" spans="1:13" s="400" customFormat="1" ht="18" customHeight="1">
      <c r="A9" s="373">
        <v>3</v>
      </c>
      <c r="B9" s="266">
        <v>120</v>
      </c>
      <c r="C9" s="153" t="s">
        <v>431</v>
      </c>
      <c r="D9" s="152" t="s">
        <v>772</v>
      </c>
      <c r="E9" s="151" t="s">
        <v>771</v>
      </c>
      <c r="F9" s="145" t="s">
        <v>32</v>
      </c>
      <c r="G9" s="145" t="s">
        <v>33</v>
      </c>
      <c r="H9" s="145"/>
      <c r="I9" s="150"/>
      <c r="J9" s="441">
        <v>0.002455787037037037</v>
      </c>
      <c r="K9" s="205" t="str">
        <f t="shared" si="0"/>
        <v>III A</v>
      </c>
      <c r="L9" s="145" t="s">
        <v>34</v>
      </c>
      <c r="M9" s="412" t="s">
        <v>1130</v>
      </c>
    </row>
    <row r="10" spans="1:13" s="400" customFormat="1" ht="18" customHeight="1">
      <c r="A10" s="373">
        <v>4</v>
      </c>
      <c r="B10" s="266">
        <v>77</v>
      </c>
      <c r="C10" s="153" t="s">
        <v>1131</v>
      </c>
      <c r="D10" s="152" t="s">
        <v>1132</v>
      </c>
      <c r="E10" s="151" t="s">
        <v>1133</v>
      </c>
      <c r="F10" s="145" t="s">
        <v>378</v>
      </c>
      <c r="G10" s="145" t="s">
        <v>39</v>
      </c>
      <c r="H10" s="145"/>
      <c r="I10" s="150" t="s">
        <v>50</v>
      </c>
      <c r="J10" s="441">
        <v>0.0025413194444444446</v>
      </c>
      <c r="K10" s="205" t="str">
        <f t="shared" si="0"/>
        <v>III A</v>
      </c>
      <c r="L10" s="145" t="s">
        <v>420</v>
      </c>
      <c r="M10" s="412" t="s">
        <v>1134</v>
      </c>
    </row>
    <row r="11" spans="1:13" s="400" customFormat="1" ht="18" customHeight="1">
      <c r="A11" s="373">
        <v>5</v>
      </c>
      <c r="B11" s="266">
        <v>3</v>
      </c>
      <c r="C11" s="153" t="s">
        <v>183</v>
      </c>
      <c r="D11" s="152" t="s">
        <v>182</v>
      </c>
      <c r="E11" s="151" t="s">
        <v>145</v>
      </c>
      <c r="F11" s="145" t="s">
        <v>181</v>
      </c>
      <c r="G11" s="145" t="s">
        <v>180</v>
      </c>
      <c r="H11" s="145"/>
      <c r="I11" s="150"/>
      <c r="J11" s="441">
        <v>0.002560185185185185</v>
      </c>
      <c r="K11" s="205" t="str">
        <f t="shared" si="0"/>
        <v>III A</v>
      </c>
      <c r="L11" s="145" t="s">
        <v>178</v>
      </c>
      <c r="M11" s="412" t="s">
        <v>1135</v>
      </c>
    </row>
    <row r="12" spans="1:13" s="400" customFormat="1" ht="18" customHeight="1">
      <c r="A12" s="373">
        <v>6</v>
      </c>
      <c r="B12" s="266">
        <v>98</v>
      </c>
      <c r="C12" s="153" t="s">
        <v>518</v>
      </c>
      <c r="D12" s="152" t="s">
        <v>764</v>
      </c>
      <c r="E12" s="151" t="s">
        <v>763</v>
      </c>
      <c r="F12" s="145" t="s">
        <v>74</v>
      </c>
      <c r="G12" s="145" t="s">
        <v>49</v>
      </c>
      <c r="H12" s="145"/>
      <c r="I12" s="150"/>
      <c r="J12" s="441">
        <v>0.002604861111111111</v>
      </c>
      <c r="K12" s="205" t="str">
        <f t="shared" si="0"/>
        <v>I JA</v>
      </c>
      <c r="L12" s="145" t="s">
        <v>211</v>
      </c>
      <c r="M12" s="412" t="s">
        <v>1136</v>
      </c>
    </row>
    <row r="13" spans="1:13" s="400" customFormat="1" ht="18" customHeight="1">
      <c r="A13" s="373"/>
      <c r="B13" s="266">
        <v>15</v>
      </c>
      <c r="C13" s="153" t="s">
        <v>111</v>
      </c>
      <c r="D13" s="152" t="s">
        <v>1137</v>
      </c>
      <c r="E13" s="151" t="s">
        <v>1138</v>
      </c>
      <c r="F13" s="145" t="s">
        <v>257</v>
      </c>
      <c r="G13" s="145" t="s">
        <v>258</v>
      </c>
      <c r="H13" s="145"/>
      <c r="I13" s="150"/>
      <c r="J13" s="441" t="s">
        <v>95</v>
      </c>
      <c r="K13" s="205"/>
      <c r="L13" s="145" t="s">
        <v>1139</v>
      </c>
      <c r="M13" s="412" t="s">
        <v>117</v>
      </c>
    </row>
    <row r="14" spans="1:11" s="381" customFormat="1" ht="18" customHeight="1" thickBot="1">
      <c r="A14" s="401"/>
      <c r="B14" s="401"/>
      <c r="C14" s="399">
        <v>2</v>
      </c>
      <c r="D14" s="399" t="s">
        <v>910</v>
      </c>
      <c r="E14" s="439"/>
      <c r="F14" s="439"/>
      <c r="G14" s="439"/>
      <c r="H14" s="385"/>
      <c r="I14" s="385"/>
      <c r="J14" s="440"/>
      <c r="K14" s="111"/>
    </row>
    <row r="15" spans="1:12" s="300" customFormat="1" ht="18" customHeight="1" thickBot="1">
      <c r="A15" s="171" t="s">
        <v>122</v>
      </c>
      <c r="B15" s="403" t="s">
        <v>126</v>
      </c>
      <c r="C15" s="404" t="s">
        <v>6</v>
      </c>
      <c r="D15" s="405" t="s">
        <v>7</v>
      </c>
      <c r="E15" s="333" t="s">
        <v>8</v>
      </c>
      <c r="F15" s="334" t="s">
        <v>9</v>
      </c>
      <c r="G15" s="335" t="s">
        <v>10</v>
      </c>
      <c r="H15" s="335" t="s">
        <v>11</v>
      </c>
      <c r="I15" s="335" t="s">
        <v>12</v>
      </c>
      <c r="J15" s="333" t="s">
        <v>13</v>
      </c>
      <c r="K15" s="118" t="s">
        <v>14</v>
      </c>
      <c r="L15" s="337" t="s">
        <v>15</v>
      </c>
    </row>
    <row r="16" spans="1:13" s="400" customFormat="1" ht="18" customHeight="1">
      <c r="A16" s="373">
        <v>1</v>
      </c>
      <c r="B16" s="266">
        <v>76</v>
      </c>
      <c r="C16" s="153" t="s">
        <v>1140</v>
      </c>
      <c r="D16" s="152" t="s">
        <v>1141</v>
      </c>
      <c r="E16" s="151" t="s">
        <v>1142</v>
      </c>
      <c r="F16" s="145" t="s">
        <v>378</v>
      </c>
      <c r="G16" s="145" t="s">
        <v>39</v>
      </c>
      <c r="H16" s="145"/>
      <c r="I16" s="150" t="s">
        <v>50</v>
      </c>
      <c r="J16" s="441">
        <v>0.0020984953703703704</v>
      </c>
      <c r="K16" s="205" t="str">
        <f aca="true" t="shared" si="1" ref="K16:K22">IF(ISBLANK(J16),"",IF(J16&lt;=0.00202546296296296,"KSM",IF(J16&lt;=0.00216435185185185,"I A",IF(J16&lt;=0.00233796296296296,"II A",IF(J16&lt;=0.00256944444444444,"III A",IF(J16&lt;=0.00280092592592593,"I JA",IF(J16&lt;=0.00303240740740741,"II JA",IF(J16&lt;=0.00320601851851852,"III JA"))))))))</f>
        <v>I A</v>
      </c>
      <c r="L16" s="145" t="s">
        <v>1143</v>
      </c>
      <c r="M16" s="412" t="s">
        <v>1144</v>
      </c>
    </row>
    <row r="17" spans="1:13" s="400" customFormat="1" ht="18" customHeight="1">
      <c r="A17" s="373">
        <v>2</v>
      </c>
      <c r="B17" s="266">
        <v>104</v>
      </c>
      <c r="C17" s="153" t="s">
        <v>98</v>
      </c>
      <c r="D17" s="152" t="s">
        <v>213</v>
      </c>
      <c r="E17" s="151" t="s">
        <v>212</v>
      </c>
      <c r="F17" s="145" t="s">
        <v>74</v>
      </c>
      <c r="G17" s="145" t="s">
        <v>49</v>
      </c>
      <c r="H17" s="145"/>
      <c r="I17" s="150"/>
      <c r="J17" s="441">
        <v>0.0021174768518518517</v>
      </c>
      <c r="K17" s="205" t="str">
        <f t="shared" si="1"/>
        <v>I A</v>
      </c>
      <c r="L17" s="145" t="s">
        <v>211</v>
      </c>
      <c r="M17" s="412" t="s">
        <v>1145</v>
      </c>
    </row>
    <row r="18" spans="1:13" s="400" customFormat="1" ht="18" customHeight="1">
      <c r="A18" s="373">
        <v>3</v>
      </c>
      <c r="B18" s="266">
        <v>132</v>
      </c>
      <c r="C18" s="153" t="s">
        <v>133</v>
      </c>
      <c r="D18" s="152" t="s">
        <v>727</v>
      </c>
      <c r="E18" s="151" t="s">
        <v>726</v>
      </c>
      <c r="F18" s="145" t="s">
        <v>192</v>
      </c>
      <c r="G18" s="145" t="s">
        <v>191</v>
      </c>
      <c r="H18" s="145"/>
      <c r="I18" s="150"/>
      <c r="J18" s="441">
        <v>0.002254513888888889</v>
      </c>
      <c r="K18" s="205" t="str">
        <f t="shared" si="1"/>
        <v>II A</v>
      </c>
      <c r="L18" s="145" t="s">
        <v>725</v>
      </c>
      <c r="M18" s="412" t="s">
        <v>1146</v>
      </c>
    </row>
    <row r="19" spans="1:13" s="400" customFormat="1" ht="18" customHeight="1">
      <c r="A19" s="373">
        <v>4</v>
      </c>
      <c r="B19" s="266">
        <v>88</v>
      </c>
      <c r="C19" s="153" t="s">
        <v>205</v>
      </c>
      <c r="D19" s="152" t="s">
        <v>204</v>
      </c>
      <c r="E19" s="151" t="s">
        <v>203</v>
      </c>
      <c r="F19" s="145" t="s">
        <v>38</v>
      </c>
      <c r="G19" s="145" t="s">
        <v>39</v>
      </c>
      <c r="H19" s="145"/>
      <c r="I19" s="150"/>
      <c r="J19" s="441">
        <v>0.0023391203703703703</v>
      </c>
      <c r="K19" s="205" t="str">
        <f t="shared" si="1"/>
        <v>III A</v>
      </c>
      <c r="L19" s="145" t="s">
        <v>202</v>
      </c>
      <c r="M19" s="412" t="s">
        <v>1147</v>
      </c>
    </row>
    <row r="20" spans="1:13" s="400" customFormat="1" ht="18" customHeight="1">
      <c r="A20" s="373">
        <v>5</v>
      </c>
      <c r="B20" s="266">
        <v>193</v>
      </c>
      <c r="C20" s="153" t="s">
        <v>526</v>
      </c>
      <c r="D20" s="152" t="s">
        <v>741</v>
      </c>
      <c r="E20" s="151" t="s">
        <v>740</v>
      </c>
      <c r="F20" s="145" t="s">
        <v>263</v>
      </c>
      <c r="G20" s="145" t="s">
        <v>90</v>
      </c>
      <c r="H20" s="145"/>
      <c r="I20" s="150"/>
      <c r="J20" s="441">
        <v>0.0023680555555555555</v>
      </c>
      <c r="K20" s="205" t="str">
        <f t="shared" si="1"/>
        <v>III A</v>
      </c>
      <c r="L20" s="145" t="s">
        <v>286</v>
      </c>
      <c r="M20" s="412" t="s">
        <v>1148</v>
      </c>
    </row>
    <row r="21" spans="1:13" s="400" customFormat="1" ht="18" customHeight="1">
      <c r="A21" s="373">
        <v>6</v>
      </c>
      <c r="B21" s="266">
        <v>94</v>
      </c>
      <c r="C21" s="153" t="s">
        <v>149</v>
      </c>
      <c r="D21" s="152" t="s">
        <v>150</v>
      </c>
      <c r="E21" s="151" t="s">
        <v>151</v>
      </c>
      <c r="F21" s="145" t="s">
        <v>74</v>
      </c>
      <c r="G21" s="145" t="s">
        <v>49</v>
      </c>
      <c r="H21" s="145"/>
      <c r="I21" s="150"/>
      <c r="J21" s="441">
        <v>0.0024077546296296295</v>
      </c>
      <c r="K21" s="205" t="str">
        <f t="shared" si="1"/>
        <v>III A</v>
      </c>
      <c r="L21" s="145" t="s">
        <v>153</v>
      </c>
      <c r="M21" s="412" t="s">
        <v>1149</v>
      </c>
    </row>
    <row r="22" spans="1:13" s="400" customFormat="1" ht="18" customHeight="1">
      <c r="A22" s="373">
        <v>7</v>
      </c>
      <c r="B22" s="266">
        <v>139</v>
      </c>
      <c r="C22" s="153" t="s">
        <v>892</v>
      </c>
      <c r="D22" s="152" t="s">
        <v>893</v>
      </c>
      <c r="E22" s="151" t="s">
        <v>894</v>
      </c>
      <c r="F22" s="145" t="s">
        <v>60</v>
      </c>
      <c r="G22" s="145" t="s">
        <v>716</v>
      </c>
      <c r="H22" s="145"/>
      <c r="I22" s="150" t="s">
        <v>50</v>
      </c>
      <c r="J22" s="441">
        <v>0.002434837962962963</v>
      </c>
      <c r="K22" s="205" t="str">
        <f t="shared" si="1"/>
        <v>III A</v>
      </c>
      <c r="L22" s="145" t="s">
        <v>895</v>
      </c>
      <c r="M22" s="412" t="s">
        <v>1150</v>
      </c>
    </row>
  </sheetData>
  <sheetProtection/>
  <printOptions horizontalCentered="1"/>
  <pageMargins left="0.3937007874015748" right="0.3937007874015748" top="0.35" bottom="0.24" header="0.17" footer="0.21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M20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5.7109375" style="362" customWidth="1"/>
    <col min="2" max="2" width="5.7109375" style="362" hidden="1" customWidth="1"/>
    <col min="3" max="3" width="11.140625" style="362" customWidth="1"/>
    <col min="4" max="4" width="14.28125" style="362" bestFit="1" customWidth="1"/>
    <col min="5" max="5" width="10.7109375" style="369" customWidth="1"/>
    <col min="6" max="6" width="16.140625" style="368" bestFit="1" customWidth="1"/>
    <col min="7" max="7" width="18.28125" style="368" bestFit="1" customWidth="1"/>
    <col min="8" max="8" width="9.28125" style="368" bestFit="1" customWidth="1"/>
    <col min="9" max="9" width="5.8515625" style="368" bestFit="1" customWidth="1"/>
    <col min="10" max="10" width="9.140625" style="442" customWidth="1"/>
    <col min="11" max="11" width="4.57421875" style="126" bestFit="1" customWidth="1"/>
    <col min="12" max="12" width="23.28125" style="363" customWidth="1"/>
    <col min="13" max="13" width="4.7109375" style="362" hidden="1" customWidth="1"/>
    <col min="14" max="14" width="23.00390625" style="362" bestFit="1" customWidth="1"/>
    <col min="15" max="16384" width="9.140625" style="362" customWidth="1"/>
  </cols>
  <sheetData>
    <row r="1" spans="1:12" s="186" customFormat="1" ht="15.75">
      <c r="A1" s="193" t="s">
        <v>0</v>
      </c>
      <c r="D1" s="191"/>
      <c r="E1" s="190"/>
      <c r="F1" s="190"/>
      <c r="G1" s="190"/>
      <c r="H1" s="189"/>
      <c r="I1" s="189"/>
      <c r="J1" s="188"/>
      <c r="K1" s="98"/>
      <c r="L1" s="192"/>
    </row>
    <row r="2" spans="1:12" s="186" customFormat="1" ht="15.75">
      <c r="A2" s="186" t="s">
        <v>887</v>
      </c>
      <c r="D2" s="191"/>
      <c r="E2" s="190"/>
      <c r="F2" s="190"/>
      <c r="G2" s="189"/>
      <c r="H2" s="189"/>
      <c r="I2" s="188"/>
      <c r="J2" s="188"/>
      <c r="K2" s="96"/>
      <c r="L2" s="187"/>
    </row>
    <row r="3" spans="1:12" s="363" customFormat="1" ht="12" customHeight="1">
      <c r="A3" s="362"/>
      <c r="B3" s="362"/>
      <c r="C3" s="362"/>
      <c r="D3" s="391"/>
      <c r="E3" s="390"/>
      <c r="F3" s="389"/>
      <c r="G3" s="389"/>
      <c r="H3" s="389"/>
      <c r="I3" s="389"/>
      <c r="J3" s="437"/>
      <c r="K3" s="104"/>
      <c r="L3" s="438"/>
    </row>
    <row r="4" spans="3:11" s="381" customFormat="1" ht="15.75">
      <c r="C4" s="186" t="s">
        <v>1126</v>
      </c>
      <c r="D4" s="387"/>
      <c r="E4" s="439"/>
      <c r="F4" s="439"/>
      <c r="G4" s="439"/>
      <c r="H4" s="385"/>
      <c r="I4" s="385"/>
      <c r="J4" s="440"/>
      <c r="K4" s="111"/>
    </row>
    <row r="5" spans="1:11" s="381" customFormat="1" ht="18" customHeight="1" thickBot="1">
      <c r="A5" s="401"/>
      <c r="B5" s="401"/>
      <c r="C5" s="399"/>
      <c r="D5" s="399" t="s">
        <v>558</v>
      </c>
      <c r="E5" s="439"/>
      <c r="F5" s="439"/>
      <c r="G5" s="439"/>
      <c r="H5" s="385"/>
      <c r="I5" s="385"/>
      <c r="J5" s="440"/>
      <c r="K5" s="111"/>
    </row>
    <row r="6" spans="1:12" s="300" customFormat="1" ht="18" customHeight="1" thickBot="1">
      <c r="A6" s="171" t="s">
        <v>122</v>
      </c>
      <c r="B6" s="403" t="s">
        <v>126</v>
      </c>
      <c r="C6" s="404" t="s">
        <v>6</v>
      </c>
      <c r="D6" s="405" t="s">
        <v>7</v>
      </c>
      <c r="E6" s="333" t="s">
        <v>8</v>
      </c>
      <c r="F6" s="334" t="s">
        <v>9</v>
      </c>
      <c r="G6" s="335" t="s">
        <v>10</v>
      </c>
      <c r="H6" s="335" t="s">
        <v>11</v>
      </c>
      <c r="I6" s="335" t="s">
        <v>12</v>
      </c>
      <c r="J6" s="333" t="s">
        <v>13</v>
      </c>
      <c r="K6" s="118" t="s">
        <v>14</v>
      </c>
      <c r="L6" s="337" t="s">
        <v>15</v>
      </c>
    </row>
    <row r="7" spans="1:13" s="400" customFormat="1" ht="18" customHeight="1">
      <c r="A7" s="373">
        <v>1</v>
      </c>
      <c r="B7" s="266">
        <v>76</v>
      </c>
      <c r="C7" s="153" t="s">
        <v>1140</v>
      </c>
      <c r="D7" s="152" t="s">
        <v>1141</v>
      </c>
      <c r="E7" s="151" t="s">
        <v>1142</v>
      </c>
      <c r="F7" s="145" t="s">
        <v>378</v>
      </c>
      <c r="G7" s="145" t="s">
        <v>39</v>
      </c>
      <c r="H7" s="145"/>
      <c r="I7" s="150" t="s">
        <v>50</v>
      </c>
      <c r="J7" s="441">
        <v>0.0020984953703703704</v>
      </c>
      <c r="K7" s="205" t="str">
        <f aca="true" t="shared" si="0" ref="K7:K19">IF(ISBLANK(J7),"",IF(J7&lt;=0.00202546296296296,"KSM",IF(J7&lt;=0.00216435185185185,"I A",IF(J7&lt;=0.00233796296296296,"II A",IF(J7&lt;=0.00256944444444444,"III A",IF(J7&lt;=0.00280092592592593,"I JA",IF(J7&lt;=0.00303240740740741,"II JA",IF(J7&lt;=0.00320601851851852,"III JA"))))))))</f>
        <v>I A</v>
      </c>
      <c r="L7" s="145" t="s">
        <v>1143</v>
      </c>
      <c r="M7" s="412" t="s">
        <v>1144</v>
      </c>
    </row>
    <row r="8" spans="1:13" s="400" customFormat="1" ht="18" customHeight="1">
      <c r="A8" s="373">
        <v>2</v>
      </c>
      <c r="B8" s="266">
        <v>104</v>
      </c>
      <c r="C8" s="153" t="s">
        <v>98</v>
      </c>
      <c r="D8" s="152" t="s">
        <v>213</v>
      </c>
      <c r="E8" s="151" t="s">
        <v>212</v>
      </c>
      <c r="F8" s="145" t="s">
        <v>74</v>
      </c>
      <c r="G8" s="145" t="s">
        <v>49</v>
      </c>
      <c r="H8" s="145"/>
      <c r="I8" s="150">
        <v>18</v>
      </c>
      <c r="J8" s="441">
        <v>0.0021174768518518517</v>
      </c>
      <c r="K8" s="205" t="str">
        <f t="shared" si="0"/>
        <v>I A</v>
      </c>
      <c r="L8" s="145" t="s">
        <v>211</v>
      </c>
      <c r="M8" s="412" t="s">
        <v>1145</v>
      </c>
    </row>
    <row r="9" spans="1:13" s="400" customFormat="1" ht="18" customHeight="1">
      <c r="A9" s="373">
        <v>3</v>
      </c>
      <c r="B9" s="266">
        <v>132</v>
      </c>
      <c r="C9" s="153" t="s">
        <v>133</v>
      </c>
      <c r="D9" s="152" t="s">
        <v>727</v>
      </c>
      <c r="E9" s="151" t="s">
        <v>726</v>
      </c>
      <c r="F9" s="145" t="s">
        <v>192</v>
      </c>
      <c r="G9" s="145" t="s">
        <v>191</v>
      </c>
      <c r="H9" s="145"/>
      <c r="I9" s="150">
        <v>14</v>
      </c>
      <c r="J9" s="441">
        <v>0.002254513888888889</v>
      </c>
      <c r="K9" s="205" t="str">
        <f t="shared" si="0"/>
        <v>II A</v>
      </c>
      <c r="L9" s="145" t="s">
        <v>725</v>
      </c>
      <c r="M9" s="412" t="s">
        <v>1146</v>
      </c>
    </row>
    <row r="10" spans="1:13" s="400" customFormat="1" ht="18" customHeight="1">
      <c r="A10" s="373">
        <v>4</v>
      </c>
      <c r="B10" s="266">
        <v>88</v>
      </c>
      <c r="C10" s="153" t="s">
        <v>205</v>
      </c>
      <c r="D10" s="152" t="s">
        <v>204</v>
      </c>
      <c r="E10" s="151" t="s">
        <v>203</v>
      </c>
      <c r="F10" s="145" t="s">
        <v>38</v>
      </c>
      <c r="G10" s="145" t="s">
        <v>39</v>
      </c>
      <c r="H10" s="145"/>
      <c r="I10" s="150">
        <v>11</v>
      </c>
      <c r="J10" s="441">
        <v>0.0023391203703703703</v>
      </c>
      <c r="K10" s="205" t="str">
        <f t="shared" si="0"/>
        <v>III A</v>
      </c>
      <c r="L10" s="145" t="s">
        <v>202</v>
      </c>
      <c r="M10" s="412" t="s">
        <v>1147</v>
      </c>
    </row>
    <row r="11" spans="1:13" s="400" customFormat="1" ht="18" customHeight="1">
      <c r="A11" s="373">
        <v>5</v>
      </c>
      <c r="B11" s="266">
        <v>105</v>
      </c>
      <c r="C11" s="153" t="s">
        <v>86</v>
      </c>
      <c r="D11" s="152" t="s">
        <v>1127</v>
      </c>
      <c r="E11" s="151" t="s">
        <v>1128</v>
      </c>
      <c r="F11" s="145" t="s">
        <v>405</v>
      </c>
      <c r="G11" s="145" t="s">
        <v>406</v>
      </c>
      <c r="H11" s="145"/>
      <c r="I11" s="150" t="s">
        <v>50</v>
      </c>
      <c r="J11" s="441">
        <v>0.002365625</v>
      </c>
      <c r="K11" s="205" t="str">
        <f t="shared" si="0"/>
        <v>III A</v>
      </c>
      <c r="L11" s="145" t="s">
        <v>860</v>
      </c>
      <c r="M11" s="412" t="s">
        <v>117</v>
      </c>
    </row>
    <row r="12" spans="1:13" s="400" customFormat="1" ht="18" customHeight="1">
      <c r="A12" s="373">
        <v>6</v>
      </c>
      <c r="B12" s="266">
        <v>193</v>
      </c>
      <c r="C12" s="153" t="s">
        <v>526</v>
      </c>
      <c r="D12" s="152" t="s">
        <v>741</v>
      </c>
      <c r="E12" s="151" t="s">
        <v>740</v>
      </c>
      <c r="F12" s="145" t="s">
        <v>263</v>
      </c>
      <c r="G12" s="145" t="s">
        <v>90</v>
      </c>
      <c r="H12" s="145"/>
      <c r="I12" s="150">
        <v>9</v>
      </c>
      <c r="J12" s="441">
        <v>0.0023680555555555555</v>
      </c>
      <c r="K12" s="205" t="str">
        <f t="shared" si="0"/>
        <v>III A</v>
      </c>
      <c r="L12" s="145" t="s">
        <v>286</v>
      </c>
      <c r="M12" s="412" t="s">
        <v>1148</v>
      </c>
    </row>
    <row r="13" spans="1:13" s="400" customFormat="1" ht="18" customHeight="1">
      <c r="A13" s="373">
        <v>7</v>
      </c>
      <c r="B13" s="266">
        <v>94</v>
      </c>
      <c r="C13" s="153" t="s">
        <v>149</v>
      </c>
      <c r="D13" s="152" t="s">
        <v>150</v>
      </c>
      <c r="E13" s="151" t="s">
        <v>151</v>
      </c>
      <c r="F13" s="145" t="s">
        <v>74</v>
      </c>
      <c r="G13" s="145" t="s">
        <v>49</v>
      </c>
      <c r="H13" s="145"/>
      <c r="I13" s="150">
        <v>8</v>
      </c>
      <c r="J13" s="441">
        <v>0.0024077546296296295</v>
      </c>
      <c r="K13" s="205" t="str">
        <f t="shared" si="0"/>
        <v>III A</v>
      </c>
      <c r="L13" s="145" t="s">
        <v>153</v>
      </c>
      <c r="M13" s="412" t="s">
        <v>1149</v>
      </c>
    </row>
    <row r="14" spans="1:13" s="400" customFormat="1" ht="18" customHeight="1">
      <c r="A14" s="373">
        <v>8</v>
      </c>
      <c r="B14" s="266">
        <v>139</v>
      </c>
      <c r="C14" s="153" t="s">
        <v>892</v>
      </c>
      <c r="D14" s="152" t="s">
        <v>893</v>
      </c>
      <c r="E14" s="151" t="s">
        <v>894</v>
      </c>
      <c r="F14" s="145" t="s">
        <v>60</v>
      </c>
      <c r="G14" s="145" t="s">
        <v>716</v>
      </c>
      <c r="H14" s="145"/>
      <c r="I14" s="150" t="s">
        <v>50</v>
      </c>
      <c r="J14" s="441">
        <v>0.002434837962962963</v>
      </c>
      <c r="K14" s="205" t="str">
        <f t="shared" si="0"/>
        <v>III A</v>
      </c>
      <c r="L14" s="145" t="s">
        <v>895</v>
      </c>
      <c r="M14" s="412" t="s">
        <v>1150</v>
      </c>
    </row>
    <row r="15" spans="1:13" s="400" customFormat="1" ht="18" customHeight="1">
      <c r="A15" s="373">
        <v>9</v>
      </c>
      <c r="B15" s="266">
        <v>152</v>
      </c>
      <c r="C15" s="153" t="s">
        <v>201</v>
      </c>
      <c r="D15" s="152" t="s">
        <v>200</v>
      </c>
      <c r="E15" s="151" t="s">
        <v>199</v>
      </c>
      <c r="F15" s="145" t="s">
        <v>64</v>
      </c>
      <c r="G15" s="145" t="s">
        <v>65</v>
      </c>
      <c r="H15" s="145"/>
      <c r="I15" s="150">
        <v>7</v>
      </c>
      <c r="J15" s="441">
        <v>0.0024385416666666665</v>
      </c>
      <c r="K15" s="205" t="str">
        <f t="shared" si="0"/>
        <v>III A</v>
      </c>
      <c r="L15" s="145" t="s">
        <v>66</v>
      </c>
      <c r="M15" s="412" t="s">
        <v>1129</v>
      </c>
    </row>
    <row r="16" spans="1:13" s="400" customFormat="1" ht="18" customHeight="1">
      <c r="A16" s="373">
        <v>10</v>
      </c>
      <c r="B16" s="266">
        <v>120</v>
      </c>
      <c r="C16" s="153" t="s">
        <v>431</v>
      </c>
      <c r="D16" s="152" t="s">
        <v>772</v>
      </c>
      <c r="E16" s="151" t="s">
        <v>771</v>
      </c>
      <c r="F16" s="145" t="s">
        <v>32</v>
      </c>
      <c r="G16" s="145" t="s">
        <v>33</v>
      </c>
      <c r="H16" s="145"/>
      <c r="I16" s="150">
        <v>6</v>
      </c>
      <c r="J16" s="441">
        <v>0.002455787037037037</v>
      </c>
      <c r="K16" s="205" t="str">
        <f t="shared" si="0"/>
        <v>III A</v>
      </c>
      <c r="L16" s="145" t="s">
        <v>34</v>
      </c>
      <c r="M16" s="412" t="s">
        <v>1130</v>
      </c>
    </row>
    <row r="17" spans="1:13" s="400" customFormat="1" ht="18" customHeight="1">
      <c r="A17" s="373">
        <v>11</v>
      </c>
      <c r="B17" s="266">
        <v>77</v>
      </c>
      <c r="C17" s="153" t="s">
        <v>1131</v>
      </c>
      <c r="D17" s="152" t="s">
        <v>1132</v>
      </c>
      <c r="E17" s="151" t="s">
        <v>1133</v>
      </c>
      <c r="F17" s="145" t="s">
        <v>378</v>
      </c>
      <c r="G17" s="145" t="s">
        <v>39</v>
      </c>
      <c r="H17" s="145"/>
      <c r="I17" s="150" t="s">
        <v>50</v>
      </c>
      <c r="J17" s="441">
        <v>0.0025413194444444446</v>
      </c>
      <c r="K17" s="205" t="str">
        <f t="shared" si="0"/>
        <v>III A</v>
      </c>
      <c r="L17" s="145" t="s">
        <v>420</v>
      </c>
      <c r="M17" s="412" t="s">
        <v>1134</v>
      </c>
    </row>
    <row r="18" spans="1:13" s="400" customFormat="1" ht="18" customHeight="1">
      <c r="A18" s="373">
        <v>12</v>
      </c>
      <c r="B18" s="266">
        <v>3</v>
      </c>
      <c r="C18" s="153" t="s">
        <v>183</v>
      </c>
      <c r="D18" s="152" t="s">
        <v>182</v>
      </c>
      <c r="E18" s="151" t="s">
        <v>145</v>
      </c>
      <c r="F18" s="145" t="s">
        <v>181</v>
      </c>
      <c r="G18" s="145" t="s">
        <v>180</v>
      </c>
      <c r="H18" s="145"/>
      <c r="I18" s="150">
        <v>5</v>
      </c>
      <c r="J18" s="441">
        <v>0.002560185185185185</v>
      </c>
      <c r="K18" s="205" t="str">
        <f t="shared" si="0"/>
        <v>III A</v>
      </c>
      <c r="L18" s="145" t="s">
        <v>178</v>
      </c>
      <c r="M18" s="412" t="s">
        <v>1135</v>
      </c>
    </row>
    <row r="19" spans="1:13" s="400" customFormat="1" ht="18" customHeight="1">
      <c r="A19" s="373">
        <v>13</v>
      </c>
      <c r="B19" s="266">
        <v>98</v>
      </c>
      <c r="C19" s="153" t="s">
        <v>518</v>
      </c>
      <c r="D19" s="152" t="s">
        <v>764</v>
      </c>
      <c r="E19" s="151" t="s">
        <v>763</v>
      </c>
      <c r="F19" s="145" t="s">
        <v>74</v>
      </c>
      <c r="G19" s="145" t="s">
        <v>49</v>
      </c>
      <c r="H19" s="145"/>
      <c r="I19" s="150">
        <v>4</v>
      </c>
      <c r="J19" s="441">
        <v>0.002604861111111111</v>
      </c>
      <c r="K19" s="205" t="str">
        <f t="shared" si="0"/>
        <v>I JA</v>
      </c>
      <c r="L19" s="145" t="s">
        <v>211</v>
      </c>
      <c r="M19" s="412" t="s">
        <v>1136</v>
      </c>
    </row>
    <row r="20" spans="1:13" s="400" customFormat="1" ht="18" customHeight="1">
      <c r="A20" s="373"/>
      <c r="B20" s="266">
        <v>15</v>
      </c>
      <c r="C20" s="153" t="s">
        <v>111</v>
      </c>
      <c r="D20" s="152" t="s">
        <v>1137</v>
      </c>
      <c r="E20" s="151" t="s">
        <v>1138</v>
      </c>
      <c r="F20" s="145" t="s">
        <v>257</v>
      </c>
      <c r="G20" s="145" t="s">
        <v>258</v>
      </c>
      <c r="H20" s="145"/>
      <c r="I20" s="150">
        <v>-5</v>
      </c>
      <c r="J20" s="441" t="s">
        <v>95</v>
      </c>
      <c r="K20" s="205"/>
      <c r="L20" s="145" t="s">
        <v>1139</v>
      </c>
      <c r="M20" s="412" t="s">
        <v>117</v>
      </c>
    </row>
  </sheetData>
  <sheetProtection/>
  <printOptions horizontalCentered="1"/>
  <pageMargins left="0.3937007874015748" right="0.3937007874015748" top="0.35" bottom="0.24" header="0.17" footer="0.21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.7109375" style="362" customWidth="1"/>
    <col min="2" max="2" width="5.7109375" style="362" hidden="1" customWidth="1"/>
    <col min="3" max="3" width="11.140625" style="362" customWidth="1"/>
    <col min="4" max="4" width="13.421875" style="362" bestFit="1" customWidth="1"/>
    <col min="5" max="5" width="10.7109375" style="369" customWidth="1"/>
    <col min="6" max="6" width="16.140625" style="368" bestFit="1" customWidth="1"/>
    <col min="7" max="7" width="16.7109375" style="368" bestFit="1" customWidth="1"/>
    <col min="8" max="8" width="14.140625" style="368" customWidth="1"/>
    <col min="9" max="9" width="5.8515625" style="368" bestFit="1" customWidth="1"/>
    <col min="10" max="10" width="9.140625" style="442" customWidth="1"/>
    <col min="11" max="11" width="7.140625" style="126" bestFit="1" customWidth="1"/>
    <col min="12" max="12" width="22.00390625" style="363" bestFit="1" customWidth="1"/>
    <col min="13" max="13" width="5.57421875" style="362" hidden="1" customWidth="1"/>
    <col min="14" max="16" width="23.00390625" style="362" bestFit="1" customWidth="1"/>
    <col min="17" max="16384" width="9.140625" style="362" customWidth="1"/>
  </cols>
  <sheetData>
    <row r="1" spans="1:12" s="186" customFormat="1" ht="15.75">
      <c r="A1" s="193" t="s">
        <v>0</v>
      </c>
      <c r="D1" s="191"/>
      <c r="E1" s="190"/>
      <c r="F1" s="190"/>
      <c r="G1" s="190"/>
      <c r="H1" s="189"/>
      <c r="I1" s="189"/>
      <c r="J1" s="188"/>
      <c r="K1" s="98"/>
      <c r="L1" s="192"/>
    </row>
    <row r="2" spans="1:12" s="186" customFormat="1" ht="15.75">
      <c r="A2" s="186" t="s">
        <v>887</v>
      </c>
      <c r="D2" s="191"/>
      <c r="E2" s="190"/>
      <c r="F2" s="190"/>
      <c r="G2" s="189"/>
      <c r="H2" s="189"/>
      <c r="I2" s="188"/>
      <c r="J2" s="188"/>
      <c r="K2" s="96"/>
      <c r="L2" s="187"/>
    </row>
    <row r="3" spans="1:12" s="363" customFormat="1" ht="12" customHeight="1">
      <c r="A3" s="362"/>
      <c r="B3" s="362"/>
      <c r="C3" s="362"/>
      <c r="D3" s="391"/>
      <c r="E3" s="390"/>
      <c r="F3" s="389"/>
      <c r="G3" s="389"/>
      <c r="H3" s="389"/>
      <c r="I3" s="389"/>
      <c r="J3" s="437"/>
      <c r="K3" s="104"/>
      <c r="L3" s="438"/>
    </row>
    <row r="4" spans="3:11" s="401" customFormat="1" ht="15.75">
      <c r="C4" s="186" t="s">
        <v>1174</v>
      </c>
      <c r="D4" s="186"/>
      <c r="E4" s="191"/>
      <c r="F4" s="191"/>
      <c r="G4" s="191"/>
      <c r="H4" s="402"/>
      <c r="I4" s="402"/>
      <c r="J4" s="454"/>
      <c r="K4" s="86"/>
    </row>
    <row r="5" spans="3:12" s="401" customFormat="1" ht="18" customHeight="1" thickBot="1">
      <c r="C5" s="399">
        <v>1</v>
      </c>
      <c r="D5" s="399" t="s">
        <v>910</v>
      </c>
      <c r="E5" s="423"/>
      <c r="F5" s="453"/>
      <c r="G5" s="453"/>
      <c r="H5" s="410"/>
      <c r="I5" s="410"/>
      <c r="J5" s="413"/>
      <c r="K5" s="92"/>
      <c r="L5" s="364"/>
    </row>
    <row r="6" spans="1:13" s="412" customFormat="1" ht="18" customHeight="1" thickBot="1">
      <c r="A6" s="171" t="s">
        <v>122</v>
      </c>
      <c r="B6" s="403" t="s">
        <v>126</v>
      </c>
      <c r="C6" s="404" t="s">
        <v>6</v>
      </c>
      <c r="D6" s="405" t="s">
        <v>7</v>
      </c>
      <c r="E6" s="451" t="s">
        <v>8</v>
      </c>
      <c r="F6" s="452" t="s">
        <v>9</v>
      </c>
      <c r="G6" s="335" t="s">
        <v>10</v>
      </c>
      <c r="H6" s="335" t="s">
        <v>11</v>
      </c>
      <c r="I6" s="335" t="s">
        <v>12</v>
      </c>
      <c r="J6" s="451" t="s">
        <v>13</v>
      </c>
      <c r="K6" s="72" t="s">
        <v>14</v>
      </c>
      <c r="L6" s="418" t="s">
        <v>15</v>
      </c>
      <c r="M6" s="407"/>
    </row>
    <row r="7" spans="1:13" s="400" customFormat="1" ht="18" customHeight="1">
      <c r="A7" s="373">
        <v>1</v>
      </c>
      <c r="B7" s="266">
        <v>95</v>
      </c>
      <c r="C7" s="153" t="s">
        <v>885</v>
      </c>
      <c r="D7" s="152" t="s">
        <v>884</v>
      </c>
      <c r="E7" s="151" t="s">
        <v>883</v>
      </c>
      <c r="F7" s="145" t="s">
        <v>74</v>
      </c>
      <c r="G7" s="145" t="s">
        <v>49</v>
      </c>
      <c r="H7" s="145"/>
      <c r="I7" s="150"/>
      <c r="J7" s="441">
        <v>0.001972337962962963</v>
      </c>
      <c r="K7" s="64" t="str">
        <f aca="true" t="shared" si="0" ref="K7:K12">IF(ISBLANK(J7),"",IF(J7&lt;=0.00174189814814815,"KSM",IF(J7&lt;=0.00185763888888889,"I A",IF(J7&lt;=0.00203125,"II A",IF(J7&lt;=0.00225115740740741,"III A",IF(J7&lt;=0.00245949074074074,"I JA",IF(J7&lt;=0.00264467592592593,"II JA",IF(J7&lt;=0.00280671296296296,"III JA"))))))))</f>
        <v>II A</v>
      </c>
      <c r="L7" s="145" t="s">
        <v>882</v>
      </c>
      <c r="M7" s="449" t="s">
        <v>1173</v>
      </c>
    </row>
    <row r="8" spans="1:13" s="400" customFormat="1" ht="18" customHeight="1">
      <c r="A8" s="373">
        <v>2</v>
      </c>
      <c r="B8" s="266">
        <v>146</v>
      </c>
      <c r="C8" s="153" t="s">
        <v>1172</v>
      </c>
      <c r="D8" s="152" t="s">
        <v>1171</v>
      </c>
      <c r="E8" s="151" t="s">
        <v>37</v>
      </c>
      <c r="F8" s="145" t="s">
        <v>19</v>
      </c>
      <c r="G8" s="145" t="s">
        <v>20</v>
      </c>
      <c r="H8" s="145" t="s">
        <v>1029</v>
      </c>
      <c r="I8" s="150"/>
      <c r="J8" s="441">
        <v>0.001990972222222222</v>
      </c>
      <c r="K8" s="64" t="str">
        <f t="shared" si="0"/>
        <v>II A</v>
      </c>
      <c r="L8" s="145" t="s">
        <v>1170</v>
      </c>
      <c r="M8" s="449" t="s">
        <v>1169</v>
      </c>
    </row>
    <row r="9" spans="1:13" s="400" customFormat="1" ht="18" customHeight="1">
      <c r="A9" s="373">
        <v>3</v>
      </c>
      <c r="B9" s="266">
        <v>195</v>
      </c>
      <c r="C9" s="153" t="s">
        <v>847</v>
      </c>
      <c r="D9" s="152" t="s">
        <v>846</v>
      </c>
      <c r="E9" s="151" t="s">
        <v>845</v>
      </c>
      <c r="F9" s="145" t="s">
        <v>263</v>
      </c>
      <c r="G9" s="145" t="s">
        <v>90</v>
      </c>
      <c r="H9" s="145"/>
      <c r="I9" s="150"/>
      <c r="J9" s="441">
        <v>0.0019931712962962963</v>
      </c>
      <c r="K9" s="64" t="str">
        <f t="shared" si="0"/>
        <v>II A</v>
      </c>
      <c r="L9" s="145" t="s">
        <v>286</v>
      </c>
      <c r="M9" s="449" t="s">
        <v>117</v>
      </c>
    </row>
    <row r="10" spans="1:13" s="400" customFormat="1" ht="18" customHeight="1">
      <c r="A10" s="373">
        <v>4</v>
      </c>
      <c r="B10" s="266">
        <v>196</v>
      </c>
      <c r="C10" s="153" t="s">
        <v>288</v>
      </c>
      <c r="D10" s="152" t="s">
        <v>287</v>
      </c>
      <c r="E10" s="151" t="s">
        <v>170</v>
      </c>
      <c r="F10" s="145" t="s">
        <v>263</v>
      </c>
      <c r="G10" s="145" t="s">
        <v>90</v>
      </c>
      <c r="H10" s="145"/>
      <c r="I10" s="150"/>
      <c r="J10" s="441">
        <v>0.0020133101851851853</v>
      </c>
      <c r="K10" s="64" t="str">
        <f t="shared" si="0"/>
        <v>II A</v>
      </c>
      <c r="L10" s="145" t="s">
        <v>286</v>
      </c>
      <c r="M10" s="449" t="s">
        <v>1168</v>
      </c>
    </row>
    <row r="11" spans="1:13" s="400" customFormat="1" ht="18" customHeight="1">
      <c r="A11" s="373">
        <v>5</v>
      </c>
      <c r="B11" s="266">
        <v>24</v>
      </c>
      <c r="C11" s="153" t="s">
        <v>805</v>
      </c>
      <c r="D11" s="152" t="s">
        <v>880</v>
      </c>
      <c r="E11" s="151" t="s">
        <v>879</v>
      </c>
      <c r="F11" s="145" t="s">
        <v>1167</v>
      </c>
      <c r="G11" s="145" t="s">
        <v>877</v>
      </c>
      <c r="H11" s="145"/>
      <c r="I11" s="150"/>
      <c r="J11" s="441">
        <v>0.002025462962962963</v>
      </c>
      <c r="K11" s="64" t="str">
        <f t="shared" si="0"/>
        <v>II A</v>
      </c>
      <c r="L11" s="145" t="s">
        <v>876</v>
      </c>
      <c r="M11" s="449" t="s">
        <v>1166</v>
      </c>
    </row>
    <row r="12" spans="1:13" s="400" customFormat="1" ht="18" customHeight="1">
      <c r="A12" s="373">
        <v>6</v>
      </c>
      <c r="B12" s="266">
        <v>89</v>
      </c>
      <c r="C12" s="153" t="s">
        <v>1165</v>
      </c>
      <c r="D12" s="152" t="s">
        <v>1164</v>
      </c>
      <c r="E12" s="151" t="s">
        <v>1163</v>
      </c>
      <c r="F12" s="145" t="s">
        <v>1162</v>
      </c>
      <c r="G12" s="145" t="s">
        <v>979</v>
      </c>
      <c r="H12" s="145"/>
      <c r="I12" s="150" t="s">
        <v>50</v>
      </c>
      <c r="J12" s="441">
        <v>0.0021635416666666665</v>
      </c>
      <c r="K12" s="64" t="str">
        <f t="shared" si="0"/>
        <v>III A</v>
      </c>
      <c r="L12" s="145" t="s">
        <v>1092</v>
      </c>
      <c r="M12" s="449" t="s">
        <v>1161</v>
      </c>
    </row>
    <row r="13" spans="1:13" s="400" customFormat="1" ht="18" customHeight="1">
      <c r="A13" s="373"/>
      <c r="B13" s="266">
        <v>138</v>
      </c>
      <c r="C13" s="153" t="s">
        <v>566</v>
      </c>
      <c r="D13" s="152" t="s">
        <v>1160</v>
      </c>
      <c r="E13" s="151" t="s">
        <v>1159</v>
      </c>
      <c r="F13" s="145" t="s">
        <v>60</v>
      </c>
      <c r="G13" s="145" t="s">
        <v>716</v>
      </c>
      <c r="H13" s="145" t="s">
        <v>1158</v>
      </c>
      <c r="I13" s="150" t="s">
        <v>50</v>
      </c>
      <c r="J13" s="441" t="s">
        <v>95</v>
      </c>
      <c r="K13" s="64"/>
      <c r="L13" s="145" t="s">
        <v>1157</v>
      </c>
      <c r="M13" s="449" t="s">
        <v>1156</v>
      </c>
    </row>
    <row r="14" spans="3:12" s="401" customFormat="1" ht="18" customHeight="1" thickBot="1">
      <c r="C14" s="399">
        <v>2</v>
      </c>
      <c r="D14" s="399" t="s">
        <v>910</v>
      </c>
      <c r="E14" s="423"/>
      <c r="F14" s="453"/>
      <c r="G14" s="453"/>
      <c r="H14" s="410"/>
      <c r="I14" s="410"/>
      <c r="J14" s="413"/>
      <c r="K14" s="92"/>
      <c r="L14" s="364"/>
    </row>
    <row r="15" spans="1:13" s="412" customFormat="1" ht="18" customHeight="1" thickBot="1">
      <c r="A15" s="171" t="s">
        <v>122</v>
      </c>
      <c r="B15" s="403" t="s">
        <v>126</v>
      </c>
      <c r="C15" s="404" t="s">
        <v>6</v>
      </c>
      <c r="D15" s="405" t="s">
        <v>7</v>
      </c>
      <c r="E15" s="451" t="s">
        <v>8</v>
      </c>
      <c r="F15" s="452" t="s">
        <v>9</v>
      </c>
      <c r="G15" s="335" t="s">
        <v>10</v>
      </c>
      <c r="H15" s="335" t="s">
        <v>11</v>
      </c>
      <c r="I15" s="335" t="s">
        <v>12</v>
      </c>
      <c r="J15" s="451" t="s">
        <v>13</v>
      </c>
      <c r="K15" s="72" t="s">
        <v>14</v>
      </c>
      <c r="L15" s="418" t="s">
        <v>15</v>
      </c>
      <c r="M15" s="407"/>
    </row>
    <row r="16" spans="1:13" s="400" customFormat="1" ht="18" customHeight="1">
      <c r="A16" s="373">
        <v>1</v>
      </c>
      <c r="B16" s="266">
        <v>29</v>
      </c>
      <c r="C16" s="153" t="s">
        <v>838</v>
      </c>
      <c r="D16" s="152" t="s">
        <v>837</v>
      </c>
      <c r="E16" s="151" t="s">
        <v>836</v>
      </c>
      <c r="F16" s="145" t="s">
        <v>302</v>
      </c>
      <c r="G16" s="145" t="s">
        <v>301</v>
      </c>
      <c r="H16" s="145"/>
      <c r="I16" s="150"/>
      <c r="J16" s="441">
        <v>0.0018833333333333332</v>
      </c>
      <c r="K16" s="64" t="str">
        <f>IF(ISBLANK(J16),"",IF(J16&lt;=0.00174189814814815,"KSM",IF(J16&lt;=0.00185763888888889,"I A",IF(J16&lt;=0.00203125,"II A",IF(J16&lt;=0.00225115740740741,"III A",IF(J16&lt;=0.00245949074074074,"I JA",IF(J16&lt;=0.00264467592592593,"II JA",IF(J16&lt;=0.00280671296296296,"III JA"))))))))</f>
        <v>II A</v>
      </c>
      <c r="L16" s="145" t="s">
        <v>300</v>
      </c>
      <c r="M16" s="449" t="s">
        <v>1155</v>
      </c>
    </row>
    <row r="17" spans="1:13" s="400" customFormat="1" ht="18" customHeight="1">
      <c r="A17" s="373">
        <v>2</v>
      </c>
      <c r="B17" s="266">
        <v>163</v>
      </c>
      <c r="C17" s="153" t="s">
        <v>299</v>
      </c>
      <c r="D17" s="152" t="s">
        <v>823</v>
      </c>
      <c r="E17" s="151" t="s">
        <v>822</v>
      </c>
      <c r="F17" s="145" t="s">
        <v>163</v>
      </c>
      <c r="G17" s="145" t="s">
        <v>162</v>
      </c>
      <c r="H17" s="145" t="s">
        <v>625</v>
      </c>
      <c r="I17" s="150"/>
      <c r="J17" s="441">
        <v>0.0019056712962962961</v>
      </c>
      <c r="K17" s="64" t="str">
        <f>IF(ISBLANK(J17),"",IF(J17&lt;=0.00174189814814815,"KSM",IF(J17&lt;=0.00185763888888889,"I A",IF(J17&lt;=0.00203125,"II A",IF(J17&lt;=0.00225115740740741,"III A",IF(J17&lt;=0.00245949074074074,"I JA",IF(J17&lt;=0.00264467592592593,"II JA",IF(J17&lt;=0.00280671296296296,"III JA"))))))))</f>
        <v>II A</v>
      </c>
      <c r="L17" s="145" t="s">
        <v>774</v>
      </c>
      <c r="M17" s="449" t="s">
        <v>1154</v>
      </c>
    </row>
    <row r="18" spans="1:13" s="400" customFormat="1" ht="18" customHeight="1">
      <c r="A18" s="373">
        <v>3</v>
      </c>
      <c r="B18" s="266">
        <v>84</v>
      </c>
      <c r="C18" s="153" t="s">
        <v>311</v>
      </c>
      <c r="D18" s="152" t="s">
        <v>850</v>
      </c>
      <c r="E18" s="151" t="s">
        <v>849</v>
      </c>
      <c r="F18" s="145" t="s">
        <v>55</v>
      </c>
      <c r="G18" s="145" t="s">
        <v>39</v>
      </c>
      <c r="H18" s="145"/>
      <c r="I18" s="150"/>
      <c r="J18" s="441">
        <v>0.0019087962962962965</v>
      </c>
      <c r="K18" s="64" t="str">
        <f>IF(ISBLANK(J18),"",IF(J18&lt;=0.00174189814814815,"KSM",IF(J18&lt;=0.00185763888888889,"I A",IF(J18&lt;=0.00203125,"II A",IF(J18&lt;=0.00225115740740741,"III A",IF(J18&lt;=0.00245949074074074,"I JA",IF(J18&lt;=0.00264467592592593,"II JA",IF(J18&lt;=0.00280671296296296,"III JA"))))))))</f>
        <v>II A</v>
      </c>
      <c r="L18" s="145" t="s">
        <v>778</v>
      </c>
      <c r="M18" s="449" t="s">
        <v>1153</v>
      </c>
    </row>
    <row r="19" spans="1:13" s="400" customFormat="1" ht="18" customHeight="1">
      <c r="A19" s="373">
        <v>4</v>
      </c>
      <c r="B19" s="266">
        <v>23</v>
      </c>
      <c r="C19" s="153" t="s">
        <v>311</v>
      </c>
      <c r="D19" s="152" t="s">
        <v>827</v>
      </c>
      <c r="E19" s="151" t="s">
        <v>826</v>
      </c>
      <c r="F19" s="145" t="s">
        <v>631</v>
      </c>
      <c r="G19" s="145" t="s">
        <v>220</v>
      </c>
      <c r="H19" s="145" t="s">
        <v>3</v>
      </c>
      <c r="I19" s="150"/>
      <c r="J19" s="441">
        <v>0.001945023148148148</v>
      </c>
      <c r="K19" s="64" t="str">
        <f>IF(ISBLANK(J19),"",IF(J19&lt;=0.00174189814814815,"KSM",IF(J19&lt;=0.00185763888888889,"I A",IF(J19&lt;=0.00203125,"II A",IF(J19&lt;=0.00225115740740741,"III A",IF(J19&lt;=0.00245949074074074,"I JA",IF(J19&lt;=0.00264467592592593,"II JA",IF(J19&lt;=0.00280671296296296,"III JA"))))))))</f>
        <v>II A</v>
      </c>
      <c r="L19" s="145" t="s">
        <v>825</v>
      </c>
      <c r="M19" s="450" t="s">
        <v>1152</v>
      </c>
    </row>
    <row r="20" spans="1:13" s="400" customFormat="1" ht="18" customHeight="1">
      <c r="A20" s="373">
        <v>5</v>
      </c>
      <c r="B20" s="266">
        <v>79</v>
      </c>
      <c r="C20" s="153" t="s">
        <v>285</v>
      </c>
      <c r="D20" s="152" t="s">
        <v>284</v>
      </c>
      <c r="E20" s="151" t="s">
        <v>283</v>
      </c>
      <c r="F20" s="145" t="s">
        <v>55</v>
      </c>
      <c r="G20" s="145" t="s">
        <v>39</v>
      </c>
      <c r="H20" s="145"/>
      <c r="I20" s="150"/>
      <c r="J20" s="441">
        <v>0.0020055555555555556</v>
      </c>
      <c r="K20" s="64" t="str">
        <f>IF(ISBLANK(J20),"",IF(J20&lt;=0.00174189814814815,"KSM",IF(J20&lt;=0.00185763888888889,"I A",IF(J20&lt;=0.00203125,"II A",IF(J20&lt;=0.00225115740740741,"III A",IF(J20&lt;=0.00245949074074074,"I JA",IF(J20&lt;=0.00264467592592593,"II JA",IF(J20&lt;=0.00280671296296296,"III JA"))))))))</f>
        <v>II A</v>
      </c>
      <c r="L20" s="145" t="s">
        <v>202</v>
      </c>
      <c r="M20" s="449" t="s">
        <v>1151</v>
      </c>
    </row>
    <row r="21" ht="18">
      <c r="M21" s="445"/>
    </row>
    <row r="22" ht="18">
      <c r="M22" s="448"/>
    </row>
    <row r="23" ht="18">
      <c r="M23" s="447"/>
    </row>
    <row r="24" ht="18">
      <c r="M24" s="446"/>
    </row>
    <row r="25" ht="18">
      <c r="M25" s="445"/>
    </row>
    <row r="26" ht="18">
      <c r="M26" s="444"/>
    </row>
    <row r="27" ht="18">
      <c r="M27" s="443"/>
    </row>
  </sheetData>
  <sheetProtection/>
  <printOptions horizontalCentered="1"/>
  <pageMargins left="0.2" right="0.3937007874015748" top="0.35" bottom="0.24" header="0.17" footer="0.21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M2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7109375" style="362" customWidth="1"/>
    <col min="2" max="2" width="5.7109375" style="362" hidden="1" customWidth="1"/>
    <col min="3" max="3" width="11.140625" style="362" customWidth="1"/>
    <col min="4" max="4" width="13.421875" style="362" bestFit="1" customWidth="1"/>
    <col min="5" max="5" width="10.7109375" style="369" customWidth="1"/>
    <col min="6" max="6" width="16.140625" style="368" bestFit="1" customWidth="1"/>
    <col min="7" max="7" width="16.7109375" style="368" bestFit="1" customWidth="1"/>
    <col min="8" max="8" width="14.140625" style="368" customWidth="1"/>
    <col min="9" max="9" width="5.8515625" style="368" bestFit="1" customWidth="1"/>
    <col min="10" max="10" width="9.140625" style="442" customWidth="1"/>
    <col min="11" max="11" width="7.140625" style="126" bestFit="1" customWidth="1"/>
    <col min="12" max="12" width="22.00390625" style="363" bestFit="1" customWidth="1"/>
    <col min="13" max="13" width="5.57421875" style="362" hidden="1" customWidth="1"/>
    <col min="14" max="16" width="23.00390625" style="362" bestFit="1" customWidth="1"/>
    <col min="17" max="16384" width="9.140625" style="362" customWidth="1"/>
  </cols>
  <sheetData>
    <row r="1" spans="1:12" s="186" customFormat="1" ht="15.75">
      <c r="A1" s="193" t="s">
        <v>0</v>
      </c>
      <c r="D1" s="191"/>
      <c r="E1" s="190"/>
      <c r="F1" s="190"/>
      <c r="G1" s="190"/>
      <c r="H1" s="189"/>
      <c r="I1" s="189"/>
      <c r="J1" s="188"/>
      <c r="K1" s="98"/>
      <c r="L1" s="192"/>
    </row>
    <row r="2" spans="1:12" s="186" customFormat="1" ht="15.75">
      <c r="A2" s="186" t="s">
        <v>887</v>
      </c>
      <c r="D2" s="191"/>
      <c r="E2" s="190"/>
      <c r="F2" s="190"/>
      <c r="G2" s="189"/>
      <c r="H2" s="189"/>
      <c r="I2" s="188"/>
      <c r="J2" s="188"/>
      <c r="K2" s="96"/>
      <c r="L2" s="187"/>
    </row>
    <row r="3" spans="1:12" s="363" customFormat="1" ht="12" customHeight="1">
      <c r="A3" s="362"/>
      <c r="B3" s="362"/>
      <c r="C3" s="362"/>
      <c r="D3" s="391"/>
      <c r="E3" s="390"/>
      <c r="F3" s="389"/>
      <c r="G3" s="389"/>
      <c r="H3" s="389"/>
      <c r="I3" s="389"/>
      <c r="J3" s="437"/>
      <c r="K3" s="104"/>
      <c r="L3" s="438"/>
    </row>
    <row r="4" spans="3:11" s="401" customFormat="1" ht="15.75">
      <c r="C4" s="186" t="s">
        <v>1174</v>
      </c>
      <c r="D4" s="186"/>
      <c r="E4" s="191"/>
      <c r="F4" s="191"/>
      <c r="G4" s="191"/>
      <c r="H4" s="402"/>
      <c r="I4" s="402"/>
      <c r="J4" s="454"/>
      <c r="K4" s="86"/>
    </row>
    <row r="5" spans="3:12" s="401" customFormat="1" ht="18" customHeight="1" thickBot="1">
      <c r="C5" s="399"/>
      <c r="D5" s="399" t="s">
        <v>558</v>
      </c>
      <c r="E5" s="423"/>
      <c r="F5" s="453"/>
      <c r="G5" s="453"/>
      <c r="H5" s="410"/>
      <c r="I5" s="410"/>
      <c r="J5" s="413"/>
      <c r="K5" s="92"/>
      <c r="L5" s="364"/>
    </row>
    <row r="6" spans="1:13" s="412" customFormat="1" ht="18" customHeight="1" thickBot="1">
      <c r="A6" s="171" t="s">
        <v>122</v>
      </c>
      <c r="B6" s="403" t="s">
        <v>126</v>
      </c>
      <c r="C6" s="404" t="s">
        <v>6</v>
      </c>
      <c r="D6" s="405" t="s">
        <v>7</v>
      </c>
      <c r="E6" s="451" t="s">
        <v>8</v>
      </c>
      <c r="F6" s="452" t="s">
        <v>9</v>
      </c>
      <c r="G6" s="335" t="s">
        <v>10</v>
      </c>
      <c r="H6" s="335" t="s">
        <v>11</v>
      </c>
      <c r="I6" s="335" t="s">
        <v>12</v>
      </c>
      <c r="J6" s="451" t="s">
        <v>13</v>
      </c>
      <c r="K6" s="72" t="s">
        <v>14</v>
      </c>
      <c r="L6" s="418" t="s">
        <v>15</v>
      </c>
      <c r="M6" s="407"/>
    </row>
    <row r="7" spans="1:13" s="400" customFormat="1" ht="18" customHeight="1">
      <c r="A7" s="373">
        <v>1</v>
      </c>
      <c r="B7" s="266">
        <v>29</v>
      </c>
      <c r="C7" s="153" t="s">
        <v>838</v>
      </c>
      <c r="D7" s="152" t="s">
        <v>837</v>
      </c>
      <c r="E7" s="151" t="s">
        <v>836</v>
      </c>
      <c r="F7" s="145" t="s">
        <v>302</v>
      </c>
      <c r="G7" s="145" t="s">
        <v>301</v>
      </c>
      <c r="H7" s="145"/>
      <c r="I7" s="150">
        <v>18</v>
      </c>
      <c r="J7" s="441">
        <v>0.0018833333333333332</v>
      </c>
      <c r="K7" s="64" t="str">
        <f aca="true" t="shared" si="0" ref="K7:K17">IF(ISBLANK(J7),"",IF(J7&lt;=0.00174189814814815,"KSM",IF(J7&lt;=0.00185763888888889,"I A",IF(J7&lt;=0.00203125,"II A",IF(J7&lt;=0.00225115740740741,"III A",IF(J7&lt;=0.00245949074074074,"I JA",IF(J7&lt;=0.00264467592592593,"II JA",IF(J7&lt;=0.00280671296296296,"III JA"))))))))</f>
        <v>II A</v>
      </c>
      <c r="L7" s="145" t="s">
        <v>300</v>
      </c>
      <c r="M7" s="449" t="s">
        <v>1155</v>
      </c>
    </row>
    <row r="8" spans="1:13" s="400" customFormat="1" ht="18" customHeight="1">
      <c r="A8" s="373">
        <v>2</v>
      </c>
      <c r="B8" s="266">
        <v>163</v>
      </c>
      <c r="C8" s="153" t="s">
        <v>299</v>
      </c>
      <c r="D8" s="152" t="s">
        <v>823</v>
      </c>
      <c r="E8" s="151" t="s">
        <v>822</v>
      </c>
      <c r="F8" s="145" t="s">
        <v>163</v>
      </c>
      <c r="G8" s="145" t="s">
        <v>162</v>
      </c>
      <c r="H8" s="145" t="s">
        <v>625</v>
      </c>
      <c r="I8" s="150">
        <v>14</v>
      </c>
      <c r="J8" s="441">
        <v>0.0019056712962962961</v>
      </c>
      <c r="K8" s="64" t="str">
        <f t="shared" si="0"/>
        <v>II A</v>
      </c>
      <c r="L8" s="145" t="s">
        <v>774</v>
      </c>
      <c r="M8" s="449" t="s">
        <v>1154</v>
      </c>
    </row>
    <row r="9" spans="1:13" s="400" customFormat="1" ht="18" customHeight="1">
      <c r="A9" s="373">
        <v>3</v>
      </c>
      <c r="B9" s="266">
        <v>84</v>
      </c>
      <c r="C9" s="153" t="s">
        <v>311</v>
      </c>
      <c r="D9" s="152" t="s">
        <v>850</v>
      </c>
      <c r="E9" s="151" t="s">
        <v>849</v>
      </c>
      <c r="F9" s="145" t="s">
        <v>55</v>
      </c>
      <c r="G9" s="145" t="s">
        <v>39</v>
      </c>
      <c r="H9" s="145"/>
      <c r="I9" s="150">
        <v>11</v>
      </c>
      <c r="J9" s="441">
        <v>0.0019087962962962965</v>
      </c>
      <c r="K9" s="64" t="str">
        <f t="shared" si="0"/>
        <v>II A</v>
      </c>
      <c r="L9" s="145" t="s">
        <v>778</v>
      </c>
      <c r="M9" s="449" t="s">
        <v>1153</v>
      </c>
    </row>
    <row r="10" spans="1:13" s="400" customFormat="1" ht="18" customHeight="1">
      <c r="A10" s="373">
        <v>4</v>
      </c>
      <c r="B10" s="266">
        <v>23</v>
      </c>
      <c r="C10" s="153" t="s">
        <v>311</v>
      </c>
      <c r="D10" s="152" t="s">
        <v>827</v>
      </c>
      <c r="E10" s="151" t="s">
        <v>826</v>
      </c>
      <c r="F10" s="145" t="s">
        <v>631</v>
      </c>
      <c r="G10" s="145" t="s">
        <v>220</v>
      </c>
      <c r="H10" s="145" t="s">
        <v>3</v>
      </c>
      <c r="I10" s="150">
        <v>9</v>
      </c>
      <c r="J10" s="441">
        <v>0.001945023148148148</v>
      </c>
      <c r="K10" s="64" t="str">
        <f t="shared" si="0"/>
        <v>II A</v>
      </c>
      <c r="L10" s="145" t="s">
        <v>825</v>
      </c>
      <c r="M10" s="450" t="s">
        <v>1152</v>
      </c>
    </row>
    <row r="11" spans="1:13" s="400" customFormat="1" ht="18" customHeight="1">
      <c r="A11" s="373">
        <v>5</v>
      </c>
      <c r="B11" s="266">
        <v>95</v>
      </c>
      <c r="C11" s="153" t="s">
        <v>885</v>
      </c>
      <c r="D11" s="152" t="s">
        <v>884</v>
      </c>
      <c r="E11" s="151" t="s">
        <v>883</v>
      </c>
      <c r="F11" s="145" t="s">
        <v>74</v>
      </c>
      <c r="G11" s="145" t="s">
        <v>49</v>
      </c>
      <c r="H11" s="145"/>
      <c r="I11" s="150">
        <v>8</v>
      </c>
      <c r="J11" s="441">
        <v>0.001972337962962963</v>
      </c>
      <c r="K11" s="64" t="str">
        <f t="shared" si="0"/>
        <v>II A</v>
      </c>
      <c r="L11" s="145" t="s">
        <v>882</v>
      </c>
      <c r="M11" s="449" t="s">
        <v>1173</v>
      </c>
    </row>
    <row r="12" spans="1:13" s="400" customFormat="1" ht="18" customHeight="1">
      <c r="A12" s="373">
        <v>6</v>
      </c>
      <c r="B12" s="266">
        <v>146</v>
      </c>
      <c r="C12" s="153" t="s">
        <v>1172</v>
      </c>
      <c r="D12" s="152" t="s">
        <v>1171</v>
      </c>
      <c r="E12" s="151" t="s">
        <v>37</v>
      </c>
      <c r="F12" s="145" t="s">
        <v>19</v>
      </c>
      <c r="G12" s="145" t="s">
        <v>20</v>
      </c>
      <c r="H12" s="145" t="s">
        <v>1029</v>
      </c>
      <c r="I12" s="150">
        <v>7</v>
      </c>
      <c r="J12" s="441">
        <v>0.001990972222222222</v>
      </c>
      <c r="K12" s="64" t="str">
        <f t="shared" si="0"/>
        <v>II A</v>
      </c>
      <c r="L12" s="145" t="s">
        <v>1170</v>
      </c>
      <c r="M12" s="449" t="s">
        <v>1169</v>
      </c>
    </row>
    <row r="13" spans="1:13" s="400" customFormat="1" ht="18" customHeight="1">
      <c r="A13" s="373">
        <v>7</v>
      </c>
      <c r="B13" s="266">
        <v>195</v>
      </c>
      <c r="C13" s="153" t="s">
        <v>847</v>
      </c>
      <c r="D13" s="152" t="s">
        <v>846</v>
      </c>
      <c r="E13" s="151" t="s">
        <v>845</v>
      </c>
      <c r="F13" s="145" t="s">
        <v>263</v>
      </c>
      <c r="G13" s="145" t="s">
        <v>90</v>
      </c>
      <c r="H13" s="145"/>
      <c r="I13" s="150">
        <v>6</v>
      </c>
      <c r="J13" s="441">
        <v>0.0019931712962962963</v>
      </c>
      <c r="K13" s="64" t="str">
        <f t="shared" si="0"/>
        <v>II A</v>
      </c>
      <c r="L13" s="145" t="s">
        <v>286</v>
      </c>
      <c r="M13" s="449" t="s">
        <v>117</v>
      </c>
    </row>
    <row r="14" spans="1:13" s="400" customFormat="1" ht="18" customHeight="1">
      <c r="A14" s="373">
        <v>8</v>
      </c>
      <c r="B14" s="266">
        <v>79</v>
      </c>
      <c r="C14" s="153" t="s">
        <v>285</v>
      </c>
      <c r="D14" s="152" t="s">
        <v>284</v>
      </c>
      <c r="E14" s="151" t="s">
        <v>283</v>
      </c>
      <c r="F14" s="145" t="s">
        <v>55</v>
      </c>
      <c r="G14" s="145" t="s">
        <v>39</v>
      </c>
      <c r="H14" s="145"/>
      <c r="I14" s="150">
        <v>5</v>
      </c>
      <c r="J14" s="441">
        <v>0.0020055555555555556</v>
      </c>
      <c r="K14" s="64" t="str">
        <f t="shared" si="0"/>
        <v>II A</v>
      </c>
      <c r="L14" s="145" t="s">
        <v>202</v>
      </c>
      <c r="M14" s="449" t="s">
        <v>1151</v>
      </c>
    </row>
    <row r="15" spans="1:13" s="400" customFormat="1" ht="18" customHeight="1">
      <c r="A15" s="373">
        <v>9</v>
      </c>
      <c r="B15" s="266">
        <v>196</v>
      </c>
      <c r="C15" s="153" t="s">
        <v>288</v>
      </c>
      <c r="D15" s="152" t="s">
        <v>287</v>
      </c>
      <c r="E15" s="151" t="s">
        <v>170</v>
      </c>
      <c r="F15" s="145" t="s">
        <v>263</v>
      </c>
      <c r="G15" s="145" t="s">
        <v>90</v>
      </c>
      <c r="H15" s="145"/>
      <c r="I15" s="150">
        <v>4</v>
      </c>
      <c r="J15" s="441">
        <v>0.0020133101851851853</v>
      </c>
      <c r="K15" s="64" t="str">
        <f t="shared" si="0"/>
        <v>II A</v>
      </c>
      <c r="L15" s="145" t="s">
        <v>286</v>
      </c>
      <c r="M15" s="449" t="s">
        <v>1168</v>
      </c>
    </row>
    <row r="16" spans="1:13" s="400" customFormat="1" ht="18" customHeight="1">
      <c r="A16" s="373">
        <v>10</v>
      </c>
      <c r="B16" s="266">
        <v>24</v>
      </c>
      <c r="C16" s="153" t="s">
        <v>805</v>
      </c>
      <c r="D16" s="152" t="s">
        <v>880</v>
      </c>
      <c r="E16" s="151" t="s">
        <v>879</v>
      </c>
      <c r="F16" s="145" t="s">
        <v>1167</v>
      </c>
      <c r="G16" s="145" t="s">
        <v>877</v>
      </c>
      <c r="H16" s="145"/>
      <c r="I16" s="150">
        <v>3</v>
      </c>
      <c r="J16" s="441">
        <v>0.002025462962962963</v>
      </c>
      <c r="K16" s="64" t="str">
        <f t="shared" si="0"/>
        <v>II A</v>
      </c>
      <c r="L16" s="145" t="s">
        <v>876</v>
      </c>
      <c r="M16" s="449" t="s">
        <v>1166</v>
      </c>
    </row>
    <row r="17" spans="1:13" s="400" customFormat="1" ht="18" customHeight="1">
      <c r="A17" s="373">
        <v>11</v>
      </c>
      <c r="B17" s="266">
        <v>89</v>
      </c>
      <c r="C17" s="153" t="s">
        <v>1165</v>
      </c>
      <c r="D17" s="152" t="s">
        <v>1164</v>
      </c>
      <c r="E17" s="151" t="s">
        <v>1163</v>
      </c>
      <c r="F17" s="145" t="s">
        <v>1162</v>
      </c>
      <c r="G17" s="145" t="s">
        <v>979</v>
      </c>
      <c r="H17" s="145"/>
      <c r="I17" s="150" t="s">
        <v>50</v>
      </c>
      <c r="J17" s="441">
        <v>0.0021635416666666665</v>
      </c>
      <c r="K17" s="64" t="str">
        <f t="shared" si="0"/>
        <v>III A</v>
      </c>
      <c r="L17" s="145" t="s">
        <v>1092</v>
      </c>
      <c r="M17" s="449" t="s">
        <v>1161</v>
      </c>
    </row>
    <row r="18" spans="1:13" s="400" customFormat="1" ht="18" customHeight="1">
      <c r="A18" s="373"/>
      <c r="B18" s="266">
        <v>138</v>
      </c>
      <c r="C18" s="153" t="s">
        <v>566</v>
      </c>
      <c r="D18" s="152" t="s">
        <v>1160</v>
      </c>
      <c r="E18" s="151" t="s">
        <v>1159</v>
      </c>
      <c r="F18" s="145" t="s">
        <v>60</v>
      </c>
      <c r="G18" s="145" t="s">
        <v>716</v>
      </c>
      <c r="H18" s="145" t="s">
        <v>1158</v>
      </c>
      <c r="I18" s="150" t="s">
        <v>50</v>
      </c>
      <c r="J18" s="441" t="s">
        <v>95</v>
      </c>
      <c r="K18" s="64"/>
      <c r="L18" s="145" t="s">
        <v>1157</v>
      </c>
      <c r="M18" s="449" t="s">
        <v>1156</v>
      </c>
    </row>
    <row r="19" ht="18">
      <c r="M19" s="445"/>
    </row>
    <row r="20" ht="18">
      <c r="M20" s="448"/>
    </row>
    <row r="21" ht="18">
      <c r="M21" s="447"/>
    </row>
    <row r="22" ht="18">
      <c r="M22" s="446"/>
    </row>
    <row r="23" ht="18">
      <c r="M23" s="445"/>
    </row>
    <row r="24" ht="18">
      <c r="M24" s="444"/>
    </row>
    <row r="25" ht="18">
      <c r="M25" s="443"/>
    </row>
  </sheetData>
  <sheetProtection/>
  <printOptions horizontalCentered="1"/>
  <pageMargins left="0.2" right="0.3937007874015748" top="0.35" bottom="0.24" header="0.17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5.7109375" style="58" customWidth="1"/>
    <col min="2" max="2" width="5.7109375" style="58" hidden="1" customWidth="1"/>
    <col min="3" max="3" width="12.421875" style="58" customWidth="1"/>
    <col min="4" max="4" width="15.421875" style="58" bestFit="1" customWidth="1"/>
    <col min="5" max="5" width="10.7109375" style="61" customWidth="1"/>
    <col min="6" max="6" width="16.421875" style="60" customWidth="1"/>
    <col min="7" max="7" width="17.57421875" style="60" bestFit="1" customWidth="1"/>
    <col min="8" max="8" width="15.7109375" style="60" customWidth="1"/>
    <col min="9" max="9" width="5.8515625" style="60" bestFit="1" customWidth="1"/>
    <col min="10" max="10" width="8.140625" style="201" customWidth="1"/>
    <col min="11" max="11" width="4.8515625" style="201" bestFit="1" customWidth="1"/>
    <col min="12" max="12" width="9.00390625" style="92" hidden="1" customWidth="1"/>
    <col min="13" max="13" width="4.421875" style="201" hidden="1" customWidth="1"/>
    <col min="14" max="14" width="4.7109375" style="92" bestFit="1" customWidth="1"/>
    <col min="15" max="15" width="23.00390625" style="91" bestFit="1" customWidth="1"/>
    <col min="16" max="16" width="9.140625" style="91" hidden="1" customWidth="1"/>
    <col min="17" max="16384" width="9.140625" style="58" customWidth="1"/>
  </cols>
  <sheetData>
    <row r="1" spans="1:16" s="85" customFormat="1" ht="15.75">
      <c r="A1" s="99" t="s">
        <v>0</v>
      </c>
      <c r="D1" s="90"/>
      <c r="E1" s="89"/>
      <c r="F1" s="89"/>
      <c r="G1" s="89"/>
      <c r="H1" s="97"/>
      <c r="I1" s="97"/>
      <c r="J1" s="96"/>
      <c r="K1" s="96"/>
      <c r="L1" s="98"/>
      <c r="M1" s="96"/>
      <c r="N1" s="98"/>
      <c r="P1" s="70"/>
    </row>
    <row r="2" spans="1:16" s="85" customFormat="1" ht="15.75">
      <c r="A2" s="85" t="s">
        <v>1</v>
      </c>
      <c r="D2" s="90"/>
      <c r="E2" s="89"/>
      <c r="F2" s="89"/>
      <c r="G2" s="97"/>
      <c r="H2" s="97"/>
      <c r="I2" s="96"/>
      <c r="J2" s="96"/>
      <c r="K2" s="96"/>
      <c r="L2" s="96"/>
      <c r="M2" s="96"/>
      <c r="N2" s="95"/>
      <c r="P2" s="70"/>
    </row>
    <row r="3" spans="1:15" s="91" customFormat="1" ht="12" customHeight="1">
      <c r="A3" s="58"/>
      <c r="B3" s="58"/>
      <c r="C3" s="58"/>
      <c r="D3" s="94"/>
      <c r="E3" s="84"/>
      <c r="F3" s="93"/>
      <c r="G3" s="93"/>
      <c r="H3" s="93"/>
      <c r="I3" s="93"/>
      <c r="J3" s="92"/>
      <c r="K3" s="92"/>
      <c r="L3" s="92"/>
      <c r="M3" s="92"/>
      <c r="N3" s="92"/>
      <c r="O3" s="198"/>
    </row>
    <row r="4" spans="3:16" s="82" customFormat="1" ht="15.75">
      <c r="C4" s="85" t="s">
        <v>393</v>
      </c>
      <c r="D4" s="85"/>
      <c r="E4" s="84"/>
      <c r="F4" s="200"/>
      <c r="G4" s="200"/>
      <c r="H4" s="60"/>
      <c r="I4" s="60"/>
      <c r="J4" s="201"/>
      <c r="K4" s="201"/>
      <c r="L4" s="92"/>
      <c r="M4" s="201"/>
      <c r="N4" s="92"/>
      <c r="O4" s="91"/>
      <c r="P4" s="91"/>
    </row>
    <row r="5" spans="3:7" ht="18" customHeight="1" thickBot="1">
      <c r="C5" s="202">
        <v>1</v>
      </c>
      <c r="D5" s="94" t="s">
        <v>394</v>
      </c>
      <c r="E5" s="84"/>
      <c r="F5" s="200"/>
      <c r="G5" s="200"/>
    </row>
    <row r="6" spans="1:15" s="70" customFormat="1" ht="18" customHeight="1" thickBot="1">
      <c r="A6" s="203" t="s">
        <v>395</v>
      </c>
      <c r="B6" s="204" t="s">
        <v>126</v>
      </c>
      <c r="C6" s="80" t="s">
        <v>6</v>
      </c>
      <c r="D6" s="79" t="s">
        <v>7</v>
      </c>
      <c r="E6" s="78" t="s">
        <v>8</v>
      </c>
      <c r="F6" s="76" t="s">
        <v>9</v>
      </c>
      <c r="G6" s="76" t="s">
        <v>10</v>
      </c>
      <c r="H6" s="76" t="s">
        <v>11</v>
      </c>
      <c r="I6" s="76" t="s">
        <v>12</v>
      </c>
      <c r="J6" s="78" t="s">
        <v>396</v>
      </c>
      <c r="K6" s="78" t="s">
        <v>397</v>
      </c>
      <c r="L6" s="78" t="s">
        <v>398</v>
      </c>
      <c r="M6" s="78" t="s">
        <v>397</v>
      </c>
      <c r="N6" s="72" t="s">
        <v>14</v>
      </c>
      <c r="O6" s="71" t="s">
        <v>15</v>
      </c>
    </row>
    <row r="7" spans="1:16" ht="18" customHeight="1">
      <c r="A7" s="121">
        <v>1</v>
      </c>
      <c r="B7" s="205">
        <v>72</v>
      </c>
      <c r="C7" s="45" t="s">
        <v>86</v>
      </c>
      <c r="D7" s="46" t="s">
        <v>399</v>
      </c>
      <c r="E7" s="47" t="s">
        <v>400</v>
      </c>
      <c r="F7" s="48" t="s">
        <v>378</v>
      </c>
      <c r="G7" s="48" t="s">
        <v>39</v>
      </c>
      <c r="H7" s="48"/>
      <c r="I7" s="122" t="s">
        <v>50</v>
      </c>
      <c r="J7" s="206">
        <v>8.69</v>
      </c>
      <c r="K7" s="207" t="s">
        <v>401</v>
      </c>
      <c r="L7" s="208"/>
      <c r="M7" s="207"/>
      <c r="N7" s="209" t="str">
        <f aca="true" t="shared" si="0" ref="N7:N12">IF(ISBLANK(J7),"",IF(J7&lt;=7.7,"KSM",IF(J7&lt;=8,"I A",IF(J7&lt;=8.44,"II A",IF(J7&lt;=9.04,"III A",IF(J7&lt;=9.64,"I JA",IF(J7&lt;=10.04,"II JA",IF(J7&lt;=10.34,"III JA"))))))))</f>
        <v>III A</v>
      </c>
      <c r="O7" s="48" t="s">
        <v>329</v>
      </c>
      <c r="P7" s="210" t="s">
        <v>402</v>
      </c>
    </row>
    <row r="8" spans="1:16" ht="18" customHeight="1">
      <c r="A8" s="121">
        <v>2</v>
      </c>
      <c r="B8" s="205"/>
      <c r="C8" s="45" t="s">
        <v>98</v>
      </c>
      <c r="D8" s="46" t="s">
        <v>403</v>
      </c>
      <c r="E8" s="47" t="s">
        <v>404</v>
      </c>
      <c r="F8" s="48" t="s">
        <v>405</v>
      </c>
      <c r="G8" s="48" t="s">
        <v>406</v>
      </c>
      <c r="H8" s="48"/>
      <c r="I8" s="122" t="s">
        <v>50</v>
      </c>
      <c r="J8" s="206">
        <v>8.36</v>
      </c>
      <c r="K8" s="207">
        <v>0.425</v>
      </c>
      <c r="L8" s="208"/>
      <c r="M8" s="207"/>
      <c r="N8" s="209" t="str">
        <f t="shared" si="0"/>
        <v>II A</v>
      </c>
      <c r="O8" s="48" t="s">
        <v>407</v>
      </c>
      <c r="P8" s="210">
        <v>8.46</v>
      </c>
    </row>
    <row r="9" spans="1:16" ht="18" customHeight="1">
      <c r="A9" s="121">
        <v>3</v>
      </c>
      <c r="B9" s="205">
        <v>188</v>
      </c>
      <c r="C9" s="45" t="s">
        <v>408</v>
      </c>
      <c r="D9" s="46" t="s">
        <v>409</v>
      </c>
      <c r="E9" s="47" t="s">
        <v>410</v>
      </c>
      <c r="F9" s="48" t="s">
        <v>263</v>
      </c>
      <c r="G9" s="48" t="s">
        <v>90</v>
      </c>
      <c r="H9" s="48"/>
      <c r="I9" s="122"/>
      <c r="J9" s="206">
        <v>8.5</v>
      </c>
      <c r="K9" s="207">
        <v>0.253</v>
      </c>
      <c r="L9" s="208"/>
      <c r="M9" s="207"/>
      <c r="N9" s="209" t="str">
        <f t="shared" si="0"/>
        <v>III A</v>
      </c>
      <c r="O9" s="48" t="s">
        <v>241</v>
      </c>
      <c r="P9" s="210" t="s">
        <v>411</v>
      </c>
    </row>
    <row r="10" spans="1:16" ht="18" customHeight="1">
      <c r="A10" s="121">
        <v>4</v>
      </c>
      <c r="B10" s="205"/>
      <c r="C10" s="45" t="s">
        <v>412</v>
      </c>
      <c r="D10" s="46" t="s">
        <v>413</v>
      </c>
      <c r="E10" s="47" t="s">
        <v>414</v>
      </c>
      <c r="F10" s="48" t="s">
        <v>38</v>
      </c>
      <c r="G10" s="48" t="s">
        <v>39</v>
      </c>
      <c r="H10" s="48"/>
      <c r="I10" s="122"/>
      <c r="J10" s="206">
        <v>7.92</v>
      </c>
      <c r="K10" s="207">
        <v>0.18</v>
      </c>
      <c r="L10" s="208"/>
      <c r="M10" s="207"/>
      <c r="N10" s="209" t="str">
        <f t="shared" si="0"/>
        <v>I A</v>
      </c>
      <c r="O10" s="48" t="s">
        <v>415</v>
      </c>
      <c r="P10" s="210" t="s">
        <v>416</v>
      </c>
    </row>
    <row r="11" spans="1:16" ht="18" customHeight="1">
      <c r="A11" s="121">
        <v>5</v>
      </c>
      <c r="B11" s="205">
        <v>81</v>
      </c>
      <c r="C11" s="45" t="s">
        <v>417</v>
      </c>
      <c r="D11" s="46" t="s">
        <v>418</v>
      </c>
      <c r="E11" s="47" t="s">
        <v>419</v>
      </c>
      <c r="F11" s="48" t="s">
        <v>55</v>
      </c>
      <c r="G11" s="48" t="s">
        <v>39</v>
      </c>
      <c r="H11" s="48"/>
      <c r="I11" s="122"/>
      <c r="J11" s="206">
        <v>8.58</v>
      </c>
      <c r="K11" s="207">
        <v>0.147</v>
      </c>
      <c r="L11" s="208"/>
      <c r="M11" s="207"/>
      <c r="N11" s="209" t="str">
        <f t="shared" si="0"/>
        <v>III A</v>
      </c>
      <c r="O11" s="48" t="s">
        <v>420</v>
      </c>
      <c r="P11" s="210" t="s">
        <v>421</v>
      </c>
    </row>
    <row r="12" spans="1:16" ht="18" customHeight="1">
      <c r="A12" s="121">
        <v>6</v>
      </c>
      <c r="B12" s="205"/>
      <c r="C12" s="45" t="s">
        <v>422</v>
      </c>
      <c r="D12" s="46" t="s">
        <v>423</v>
      </c>
      <c r="E12" s="47" t="s">
        <v>424</v>
      </c>
      <c r="F12" s="48" t="s">
        <v>308</v>
      </c>
      <c r="G12" s="48" t="s">
        <v>258</v>
      </c>
      <c r="H12" s="48"/>
      <c r="I12" s="122" t="s">
        <v>50</v>
      </c>
      <c r="J12" s="206">
        <v>9.84</v>
      </c>
      <c r="K12" s="207">
        <v>0.526</v>
      </c>
      <c r="L12" s="208"/>
      <c r="M12" s="207"/>
      <c r="N12" s="209" t="str">
        <f t="shared" si="0"/>
        <v>II JA</v>
      </c>
      <c r="O12" s="48" t="s">
        <v>425</v>
      </c>
      <c r="P12" s="210"/>
    </row>
    <row r="13" spans="3:7" ht="18" customHeight="1" thickBot="1">
      <c r="C13" s="202">
        <v>2</v>
      </c>
      <c r="D13" s="94" t="s">
        <v>394</v>
      </c>
      <c r="E13" s="84"/>
      <c r="F13" s="200"/>
      <c r="G13" s="200"/>
    </row>
    <row r="14" spans="1:15" s="70" customFormat="1" ht="18" customHeight="1" thickBot="1">
      <c r="A14" s="203" t="s">
        <v>395</v>
      </c>
      <c r="B14" s="204" t="s">
        <v>126</v>
      </c>
      <c r="C14" s="80" t="s">
        <v>6</v>
      </c>
      <c r="D14" s="79" t="s">
        <v>7</v>
      </c>
      <c r="E14" s="78" t="s">
        <v>8</v>
      </c>
      <c r="F14" s="76" t="s">
        <v>9</v>
      </c>
      <c r="G14" s="76" t="s">
        <v>10</v>
      </c>
      <c r="H14" s="76" t="s">
        <v>11</v>
      </c>
      <c r="I14" s="76" t="s">
        <v>12</v>
      </c>
      <c r="J14" s="78" t="s">
        <v>396</v>
      </c>
      <c r="K14" s="78" t="s">
        <v>397</v>
      </c>
      <c r="L14" s="78" t="s">
        <v>398</v>
      </c>
      <c r="M14" s="78" t="s">
        <v>397</v>
      </c>
      <c r="N14" s="72" t="s">
        <v>14</v>
      </c>
      <c r="O14" s="71" t="s">
        <v>15</v>
      </c>
    </row>
    <row r="15" spans="1:16" ht="18" customHeight="1">
      <c r="A15" s="121">
        <v>1</v>
      </c>
      <c r="B15" s="205"/>
      <c r="C15" s="45" t="s">
        <v>426</v>
      </c>
      <c r="D15" s="46" t="s">
        <v>427</v>
      </c>
      <c r="E15" s="47" t="s">
        <v>428</v>
      </c>
      <c r="F15" s="48" t="s">
        <v>308</v>
      </c>
      <c r="G15" s="48" t="s">
        <v>258</v>
      </c>
      <c r="H15" s="48"/>
      <c r="I15" s="122" t="s">
        <v>50</v>
      </c>
      <c r="J15" s="206" t="s">
        <v>95</v>
      </c>
      <c r="K15" s="207"/>
      <c r="L15" s="208"/>
      <c r="M15" s="207"/>
      <c r="N15" s="209" t="b">
        <f>IF(ISBLANK(J15),"",IF(J15&lt;=7.7,"KSM",IF(J15&lt;=8,"I A",IF(J15&lt;=8.44,"II A",IF(J15&lt;=9.04,"III A",IF(J15&lt;=9.64,"I JA",IF(J15&lt;=10.04,"II JA",IF(J15&lt;=10.34,"III JA"))))))))</f>
        <v>0</v>
      </c>
      <c r="O15" s="48" t="s">
        <v>429</v>
      </c>
      <c r="P15" s="210" t="s">
        <v>430</v>
      </c>
    </row>
    <row r="16" spans="1:16" ht="18" customHeight="1">
      <c r="A16" s="121">
        <v>2</v>
      </c>
      <c r="B16" s="205"/>
      <c r="C16" s="45" t="s">
        <v>431</v>
      </c>
      <c r="D16" s="46" t="s">
        <v>432</v>
      </c>
      <c r="E16" s="47" t="s">
        <v>433</v>
      </c>
      <c r="F16" s="48" t="s">
        <v>74</v>
      </c>
      <c r="G16" s="48" t="s">
        <v>49</v>
      </c>
      <c r="H16" s="48"/>
      <c r="I16" s="122"/>
      <c r="J16" s="206">
        <v>8.32</v>
      </c>
      <c r="K16" s="207">
        <v>0.131</v>
      </c>
      <c r="L16" s="208"/>
      <c r="M16" s="207"/>
      <c r="N16" s="209" t="str">
        <f>IF(ISBLANK(J16),"",IF(J16&lt;=7.7,"KSM",IF(J16&lt;=8,"I A",IF(J16&lt;=8.44,"II A",IF(J16&lt;=9.04,"III A",IF(J16&lt;=9.64,"I JA",IF(J16&lt;=10.04,"II JA",IF(J16&lt;=10.34,"III JA"))))))))</f>
        <v>II A</v>
      </c>
      <c r="O16" s="48" t="s">
        <v>434</v>
      </c>
      <c r="P16" s="210" t="s">
        <v>435</v>
      </c>
    </row>
    <row r="17" spans="1:16" ht="18" customHeight="1">
      <c r="A17" s="121">
        <v>3</v>
      </c>
      <c r="B17" s="205"/>
      <c r="C17" s="45" t="s">
        <v>436</v>
      </c>
      <c r="D17" s="46" t="s">
        <v>437</v>
      </c>
      <c r="E17" s="47" t="s">
        <v>438</v>
      </c>
      <c r="F17" s="48" t="s">
        <v>559</v>
      </c>
      <c r="G17" s="48" t="s">
        <v>207</v>
      </c>
      <c r="H17" s="48"/>
      <c r="I17" s="122" t="s">
        <v>50</v>
      </c>
      <c r="J17" s="206">
        <v>8.33</v>
      </c>
      <c r="K17" s="207">
        <v>0.336</v>
      </c>
      <c r="L17" s="208"/>
      <c r="M17" s="207"/>
      <c r="N17" s="209" t="str">
        <f>IF(ISBLANK(J17),"",IF(J17&lt;=7.7,"KSM",IF(J17&lt;=8,"I A",IF(J17&lt;=8.44,"II A",IF(J17&lt;=9.04,"III A",IF(J17&lt;=9.64,"I JA",IF(J17&lt;=10.04,"II JA",IF(J17&lt;=10.34,"III JA"))))))))</f>
        <v>II A</v>
      </c>
      <c r="O17" s="48" t="s">
        <v>439</v>
      </c>
      <c r="P17" s="210" t="s">
        <v>411</v>
      </c>
    </row>
    <row r="18" spans="1:16" ht="18" customHeight="1">
      <c r="A18" s="121">
        <v>4</v>
      </c>
      <c r="B18" s="205">
        <v>174</v>
      </c>
      <c r="C18" s="45" t="s">
        <v>440</v>
      </c>
      <c r="D18" s="46" t="s">
        <v>441</v>
      </c>
      <c r="E18" s="47" t="s">
        <v>442</v>
      </c>
      <c r="F18" s="48" t="s">
        <v>236</v>
      </c>
      <c r="G18" s="48" t="s">
        <v>90</v>
      </c>
      <c r="H18" s="48"/>
      <c r="I18" s="122"/>
      <c r="J18" s="206">
        <v>8.09</v>
      </c>
      <c r="K18" s="207">
        <v>0.318</v>
      </c>
      <c r="L18" s="208"/>
      <c r="M18" s="207"/>
      <c r="N18" s="209" t="str">
        <f>IF(ISBLANK(J18),"",IF(J18&lt;=7.7,"KSM",IF(J18&lt;=8,"I A",IF(J18&lt;=8.44,"II A",IF(J18&lt;=9.04,"III A",IF(J18&lt;=9.64,"I JA",IF(J18&lt;=10.04,"II JA",IF(J18&lt;=10.34,"III JA"))))))))</f>
        <v>II A</v>
      </c>
      <c r="O18" s="48" t="s">
        <v>286</v>
      </c>
      <c r="P18" s="210" t="s">
        <v>443</v>
      </c>
    </row>
    <row r="19" spans="1:16" ht="18" customHeight="1">
      <c r="A19" s="121">
        <v>5</v>
      </c>
      <c r="B19" s="205">
        <v>189</v>
      </c>
      <c r="C19" s="45" t="s">
        <v>444</v>
      </c>
      <c r="D19" s="46" t="s">
        <v>445</v>
      </c>
      <c r="E19" s="47" t="s">
        <v>446</v>
      </c>
      <c r="F19" s="48" t="s">
        <v>263</v>
      </c>
      <c r="G19" s="48" t="s">
        <v>90</v>
      </c>
      <c r="H19" s="48"/>
      <c r="I19" s="122"/>
      <c r="J19" s="206">
        <v>8.65</v>
      </c>
      <c r="K19" s="207">
        <v>0.434</v>
      </c>
      <c r="L19" s="208"/>
      <c r="M19" s="207"/>
      <c r="N19" s="209" t="str">
        <f>IF(ISBLANK(J19),"",IF(J19&lt;=7.7,"KSM",IF(J19&lt;=8,"I A",IF(J19&lt;=8.44,"II A",IF(J19&lt;=9.04,"III A",IF(J19&lt;=9.64,"I JA",IF(J19&lt;=10.04,"II JA",IF(J19&lt;=10.34,"III JA"))))))))</f>
        <v>III A</v>
      </c>
      <c r="O19" s="48" t="s">
        <v>447</v>
      </c>
      <c r="P19" s="210" t="s">
        <v>448</v>
      </c>
    </row>
    <row r="20" spans="1:16" ht="18" customHeight="1">
      <c r="A20" s="121">
        <v>6</v>
      </c>
      <c r="B20" s="205"/>
      <c r="C20" s="45"/>
      <c r="D20" s="46"/>
      <c r="E20" s="47"/>
      <c r="F20" s="48"/>
      <c r="G20" s="48"/>
      <c r="H20" s="48"/>
      <c r="I20" s="122"/>
      <c r="J20" s="206"/>
      <c r="K20" s="207"/>
      <c r="L20" s="208"/>
      <c r="M20" s="207"/>
      <c r="N20" s="209"/>
      <c r="O20" s="48"/>
      <c r="P20" s="210"/>
    </row>
    <row r="21" spans="3:7" ht="18" customHeight="1" thickBot="1">
      <c r="C21" s="202">
        <v>3</v>
      </c>
      <c r="D21" s="94" t="s">
        <v>394</v>
      </c>
      <c r="E21" s="84"/>
      <c r="F21" s="200"/>
      <c r="G21" s="200"/>
    </row>
    <row r="22" spans="1:15" s="70" customFormat="1" ht="18" customHeight="1" thickBot="1">
      <c r="A22" s="203" t="s">
        <v>395</v>
      </c>
      <c r="B22" s="204" t="s">
        <v>126</v>
      </c>
      <c r="C22" s="80" t="s">
        <v>6</v>
      </c>
      <c r="D22" s="79" t="s">
        <v>7</v>
      </c>
      <c r="E22" s="78" t="s">
        <v>8</v>
      </c>
      <c r="F22" s="76" t="s">
        <v>9</v>
      </c>
      <c r="G22" s="76" t="s">
        <v>10</v>
      </c>
      <c r="H22" s="76" t="s">
        <v>11</v>
      </c>
      <c r="I22" s="76" t="s">
        <v>12</v>
      </c>
      <c r="J22" s="78" t="s">
        <v>396</v>
      </c>
      <c r="K22" s="78" t="s">
        <v>397</v>
      </c>
      <c r="L22" s="78" t="s">
        <v>398</v>
      </c>
      <c r="M22" s="78" t="s">
        <v>397</v>
      </c>
      <c r="N22" s="72" t="s">
        <v>14</v>
      </c>
      <c r="O22" s="71" t="s">
        <v>15</v>
      </c>
    </row>
    <row r="23" spans="1:16" ht="18" customHeight="1">
      <c r="A23" s="121">
        <v>1</v>
      </c>
      <c r="B23" s="205">
        <v>97</v>
      </c>
      <c r="C23" s="45" t="s">
        <v>449</v>
      </c>
      <c r="D23" s="46" t="s">
        <v>450</v>
      </c>
      <c r="E23" s="47" t="s">
        <v>324</v>
      </c>
      <c r="F23" s="48" t="s">
        <v>74</v>
      </c>
      <c r="G23" s="48" t="s">
        <v>49</v>
      </c>
      <c r="H23" s="48"/>
      <c r="I23" s="122"/>
      <c r="J23" s="206">
        <v>8.77</v>
      </c>
      <c r="K23" s="207">
        <v>0.446</v>
      </c>
      <c r="L23" s="208"/>
      <c r="M23" s="207"/>
      <c r="N23" s="209" t="str">
        <f aca="true" t="shared" si="1" ref="N23:N28">IF(ISBLANK(J23),"",IF(J23&lt;=7.7,"KSM",IF(J23&lt;=8,"I A",IF(J23&lt;=8.44,"II A",IF(J23&lt;=9.04,"III A",IF(J23&lt;=9.64,"I JA",IF(J23&lt;=10.04,"II JA",IF(J23&lt;=10.34,"III JA"))))))))</f>
        <v>III A</v>
      </c>
      <c r="O23" s="48" t="s">
        <v>451</v>
      </c>
      <c r="P23" s="210" t="s">
        <v>452</v>
      </c>
    </row>
    <row r="24" spans="1:16" ht="18" customHeight="1">
      <c r="A24" s="121">
        <v>2</v>
      </c>
      <c r="B24" s="205">
        <v>192</v>
      </c>
      <c r="C24" s="45" t="s">
        <v>453</v>
      </c>
      <c r="D24" s="46" t="s">
        <v>454</v>
      </c>
      <c r="E24" s="47" t="s">
        <v>455</v>
      </c>
      <c r="F24" s="48" t="s">
        <v>263</v>
      </c>
      <c r="G24" s="48" t="s">
        <v>90</v>
      </c>
      <c r="H24" s="48"/>
      <c r="I24" s="122"/>
      <c r="J24" s="206">
        <v>8.47</v>
      </c>
      <c r="K24" s="207">
        <v>0.336</v>
      </c>
      <c r="L24" s="208"/>
      <c r="M24" s="207"/>
      <c r="N24" s="209" t="str">
        <f t="shared" si="1"/>
        <v>III A</v>
      </c>
      <c r="O24" s="48" t="s">
        <v>456</v>
      </c>
      <c r="P24" s="210" t="s">
        <v>457</v>
      </c>
    </row>
    <row r="25" spans="1:16" ht="18" customHeight="1">
      <c r="A25" s="121">
        <v>3</v>
      </c>
      <c r="B25" s="205"/>
      <c r="C25" s="45" t="s">
        <v>458</v>
      </c>
      <c r="D25" s="46" t="s">
        <v>459</v>
      </c>
      <c r="E25" s="47" t="s">
        <v>460</v>
      </c>
      <c r="F25" s="48" t="s">
        <v>378</v>
      </c>
      <c r="G25" s="48" t="s">
        <v>39</v>
      </c>
      <c r="H25" s="48"/>
      <c r="I25" s="122" t="s">
        <v>50</v>
      </c>
      <c r="J25" s="206">
        <v>8.3</v>
      </c>
      <c r="K25" s="207">
        <v>0.564</v>
      </c>
      <c r="L25" s="208"/>
      <c r="M25" s="207"/>
      <c r="N25" s="209" t="str">
        <f t="shared" si="1"/>
        <v>II A</v>
      </c>
      <c r="O25" s="48" t="s">
        <v>461</v>
      </c>
      <c r="P25" s="210" t="s">
        <v>462</v>
      </c>
    </row>
    <row r="26" spans="1:16" ht="18" customHeight="1">
      <c r="A26" s="121">
        <v>4</v>
      </c>
      <c r="B26" s="205"/>
      <c r="C26" s="45" t="s">
        <v>463</v>
      </c>
      <c r="D26" s="46" t="s">
        <v>464</v>
      </c>
      <c r="E26" s="47" t="s">
        <v>465</v>
      </c>
      <c r="F26" s="48" t="s">
        <v>236</v>
      </c>
      <c r="G26" s="48" t="s">
        <v>90</v>
      </c>
      <c r="H26" s="48"/>
      <c r="I26" s="122"/>
      <c r="J26" s="206">
        <v>8.24</v>
      </c>
      <c r="K26" s="207">
        <v>0.226</v>
      </c>
      <c r="L26" s="208"/>
      <c r="M26" s="207"/>
      <c r="N26" s="209" t="str">
        <f t="shared" si="1"/>
        <v>II A</v>
      </c>
      <c r="O26" s="48" t="s">
        <v>466</v>
      </c>
      <c r="P26" s="210" t="s">
        <v>416</v>
      </c>
    </row>
    <row r="27" spans="1:16" ht="18" customHeight="1">
      <c r="A27" s="121">
        <v>5</v>
      </c>
      <c r="B27" s="205">
        <v>168</v>
      </c>
      <c r="C27" s="45" t="s">
        <v>467</v>
      </c>
      <c r="D27" s="46" t="s">
        <v>468</v>
      </c>
      <c r="E27" s="47" t="s">
        <v>469</v>
      </c>
      <c r="F27" s="48" t="s">
        <v>89</v>
      </c>
      <c r="G27" s="48" t="s">
        <v>90</v>
      </c>
      <c r="H27" s="48"/>
      <c r="I27" s="122" t="s">
        <v>50</v>
      </c>
      <c r="J27" s="206">
        <v>8.76</v>
      </c>
      <c r="K27" s="207">
        <v>0.146</v>
      </c>
      <c r="L27" s="208"/>
      <c r="M27" s="207"/>
      <c r="N27" s="209" t="str">
        <f t="shared" si="1"/>
        <v>III A</v>
      </c>
      <c r="O27" s="48" t="s">
        <v>470</v>
      </c>
      <c r="P27" s="210" t="s">
        <v>471</v>
      </c>
    </row>
    <row r="28" spans="1:16" ht="18" customHeight="1">
      <c r="A28" s="121">
        <v>6</v>
      </c>
      <c r="B28" s="205">
        <v>5</v>
      </c>
      <c r="C28" s="45" t="s">
        <v>453</v>
      </c>
      <c r="D28" s="46" t="s">
        <v>472</v>
      </c>
      <c r="E28" s="47" t="s">
        <v>473</v>
      </c>
      <c r="F28" s="48" t="s">
        <v>257</v>
      </c>
      <c r="G28" s="48" t="s">
        <v>258</v>
      </c>
      <c r="H28" s="48"/>
      <c r="I28" s="122"/>
      <c r="J28" s="206">
        <v>8.88</v>
      </c>
      <c r="K28" s="207">
        <v>0.171</v>
      </c>
      <c r="L28" s="208"/>
      <c r="M28" s="207"/>
      <c r="N28" s="209" t="str">
        <f t="shared" si="1"/>
        <v>III A</v>
      </c>
      <c r="O28" s="48" t="s">
        <v>425</v>
      </c>
      <c r="P28" s="210"/>
    </row>
    <row r="29" spans="3:7" ht="18" customHeight="1" thickBot="1">
      <c r="C29" s="202">
        <v>4</v>
      </c>
      <c r="D29" s="94" t="s">
        <v>394</v>
      </c>
      <c r="E29" s="84"/>
      <c r="F29" s="200"/>
      <c r="G29" s="200"/>
    </row>
    <row r="30" spans="1:15" s="70" customFormat="1" ht="18" customHeight="1" thickBot="1">
      <c r="A30" s="203" t="s">
        <v>395</v>
      </c>
      <c r="B30" s="204" t="s">
        <v>126</v>
      </c>
      <c r="C30" s="80" t="s">
        <v>6</v>
      </c>
      <c r="D30" s="79" t="s">
        <v>7</v>
      </c>
      <c r="E30" s="78" t="s">
        <v>8</v>
      </c>
      <c r="F30" s="76" t="s">
        <v>9</v>
      </c>
      <c r="G30" s="76" t="s">
        <v>10</v>
      </c>
      <c r="H30" s="76" t="s">
        <v>11</v>
      </c>
      <c r="I30" s="76" t="s">
        <v>12</v>
      </c>
      <c r="J30" s="78" t="s">
        <v>396</v>
      </c>
      <c r="K30" s="78" t="s">
        <v>397</v>
      </c>
      <c r="L30" s="78" t="s">
        <v>398</v>
      </c>
      <c r="M30" s="78" t="s">
        <v>397</v>
      </c>
      <c r="N30" s="72" t="s">
        <v>14</v>
      </c>
      <c r="O30" s="71" t="s">
        <v>15</v>
      </c>
    </row>
    <row r="31" spans="1:16" ht="18" customHeight="1">
      <c r="A31" s="121">
        <v>1</v>
      </c>
      <c r="B31" s="205">
        <v>13</v>
      </c>
      <c r="C31" s="45" t="s">
        <v>474</v>
      </c>
      <c r="D31" s="46" t="s">
        <v>475</v>
      </c>
      <c r="E31" s="47" t="s">
        <v>476</v>
      </c>
      <c r="F31" s="48" t="s">
        <v>257</v>
      </c>
      <c r="G31" s="48" t="s">
        <v>258</v>
      </c>
      <c r="H31" s="48"/>
      <c r="I31" s="122"/>
      <c r="J31" s="206">
        <v>8.64</v>
      </c>
      <c r="K31" s="207">
        <v>0.282</v>
      </c>
      <c r="L31" s="208"/>
      <c r="M31" s="207"/>
      <c r="N31" s="209" t="str">
        <f aca="true" t="shared" si="2" ref="N31:N36">IF(ISBLANK(J31),"",IF(J31&lt;=7.7,"KSM",IF(J31&lt;=8,"I A",IF(J31&lt;=8.44,"II A",IF(J31&lt;=9.04,"III A",IF(J31&lt;=9.64,"I JA",IF(J31&lt;=10.04,"II JA",IF(J31&lt;=10.34,"III JA"))))))))</f>
        <v>III A</v>
      </c>
      <c r="O31" s="48" t="s">
        <v>477</v>
      </c>
      <c r="P31" s="210" t="s">
        <v>478</v>
      </c>
    </row>
    <row r="32" spans="1:16" ht="18" customHeight="1">
      <c r="A32" s="121">
        <v>2</v>
      </c>
      <c r="B32" s="205">
        <v>187</v>
      </c>
      <c r="C32" s="45" t="s">
        <v>111</v>
      </c>
      <c r="D32" s="46" t="s">
        <v>479</v>
      </c>
      <c r="E32" s="47" t="s">
        <v>480</v>
      </c>
      <c r="F32" s="48" t="s">
        <v>263</v>
      </c>
      <c r="G32" s="48" t="s">
        <v>90</v>
      </c>
      <c r="H32" s="48"/>
      <c r="I32" s="122"/>
      <c r="J32" s="206">
        <v>8.55</v>
      </c>
      <c r="K32" s="207">
        <v>0.57</v>
      </c>
      <c r="L32" s="208"/>
      <c r="M32" s="207"/>
      <c r="N32" s="209" t="str">
        <f t="shared" si="2"/>
        <v>III A</v>
      </c>
      <c r="O32" s="48" t="s">
        <v>253</v>
      </c>
      <c r="P32" s="210" t="s">
        <v>481</v>
      </c>
    </row>
    <row r="33" spans="1:16" ht="18" customHeight="1">
      <c r="A33" s="121">
        <v>3</v>
      </c>
      <c r="B33" s="205"/>
      <c r="C33" s="45" t="s">
        <v>482</v>
      </c>
      <c r="D33" s="46" t="s">
        <v>483</v>
      </c>
      <c r="E33" s="47" t="s">
        <v>484</v>
      </c>
      <c r="F33" s="48" t="s">
        <v>48</v>
      </c>
      <c r="G33" s="48" t="s">
        <v>49</v>
      </c>
      <c r="H33" s="48"/>
      <c r="I33" s="122" t="s">
        <v>50</v>
      </c>
      <c r="J33" s="206">
        <v>8.46</v>
      </c>
      <c r="K33" s="207">
        <v>0.497</v>
      </c>
      <c r="L33" s="208"/>
      <c r="M33" s="207"/>
      <c r="N33" s="209" t="str">
        <f t="shared" si="2"/>
        <v>III A</v>
      </c>
      <c r="O33" s="48" t="s">
        <v>485</v>
      </c>
      <c r="P33" s="210" t="s">
        <v>486</v>
      </c>
    </row>
    <row r="34" spans="1:16" ht="18" customHeight="1">
      <c r="A34" s="121">
        <v>4</v>
      </c>
      <c r="B34" s="205"/>
      <c r="C34" s="45" t="s">
        <v>487</v>
      </c>
      <c r="D34" s="46" t="s">
        <v>488</v>
      </c>
      <c r="E34" s="47" t="s">
        <v>54</v>
      </c>
      <c r="F34" s="48" t="s">
        <v>489</v>
      </c>
      <c r="G34" s="48" t="s">
        <v>490</v>
      </c>
      <c r="H34" s="48"/>
      <c r="I34" s="122"/>
      <c r="J34" s="206">
        <v>8</v>
      </c>
      <c r="K34" s="207">
        <v>0.374</v>
      </c>
      <c r="L34" s="208"/>
      <c r="M34" s="207"/>
      <c r="N34" s="209" t="str">
        <f t="shared" si="2"/>
        <v>I A</v>
      </c>
      <c r="O34" s="48" t="s">
        <v>491</v>
      </c>
      <c r="P34" s="210" t="s">
        <v>492</v>
      </c>
    </row>
    <row r="35" spans="1:16" ht="18" customHeight="1">
      <c r="A35" s="121">
        <v>5</v>
      </c>
      <c r="B35" s="205"/>
      <c r="C35" s="45" t="s">
        <v>493</v>
      </c>
      <c r="D35" s="46" t="s">
        <v>494</v>
      </c>
      <c r="E35" s="47" t="s">
        <v>495</v>
      </c>
      <c r="F35" s="48" t="s">
        <v>378</v>
      </c>
      <c r="G35" s="48" t="s">
        <v>39</v>
      </c>
      <c r="H35" s="48"/>
      <c r="I35" s="122" t="s">
        <v>50</v>
      </c>
      <c r="J35" s="206">
        <v>8.81</v>
      </c>
      <c r="K35" s="207">
        <v>0.157</v>
      </c>
      <c r="L35" s="208"/>
      <c r="M35" s="207"/>
      <c r="N35" s="209" t="str">
        <f t="shared" si="2"/>
        <v>III A</v>
      </c>
      <c r="O35" s="48" t="s">
        <v>461</v>
      </c>
      <c r="P35" s="210" t="s">
        <v>496</v>
      </c>
    </row>
    <row r="36" spans="1:16" ht="18" customHeight="1">
      <c r="A36" s="121">
        <v>6</v>
      </c>
      <c r="B36" s="205"/>
      <c r="C36" s="45"/>
      <c r="D36" s="46"/>
      <c r="E36" s="47"/>
      <c r="F36" s="48"/>
      <c r="G36" s="48"/>
      <c r="H36" s="48"/>
      <c r="I36" s="122"/>
      <c r="J36" s="206"/>
      <c r="K36" s="207"/>
      <c r="L36" s="208"/>
      <c r="M36" s="207"/>
      <c r="N36" s="209">
        <f t="shared" si="2"/>
      </c>
      <c r="O36" s="48"/>
      <c r="P36" s="210"/>
    </row>
    <row r="37" spans="1:15" s="91" customFormat="1" ht="18" customHeight="1">
      <c r="A37" s="58"/>
      <c r="B37" s="58"/>
      <c r="C37" s="58"/>
      <c r="D37" s="94"/>
      <c r="E37" s="84"/>
      <c r="F37" s="93"/>
      <c r="G37" s="93"/>
      <c r="H37" s="93"/>
      <c r="I37" s="93"/>
      <c r="J37" s="92"/>
      <c r="K37" s="92"/>
      <c r="L37" s="92"/>
      <c r="M37" s="92"/>
      <c r="N37" s="92"/>
      <c r="O37" s="198"/>
    </row>
    <row r="38" spans="1:15" s="91" customFormat="1" ht="18" customHeight="1">
      <c r="A38" s="58"/>
      <c r="B38" s="58"/>
      <c r="C38" s="58"/>
      <c r="D38" s="94"/>
      <c r="E38" s="84"/>
      <c r="F38" s="93"/>
      <c r="G38" s="93"/>
      <c r="H38" s="93"/>
      <c r="I38" s="93"/>
      <c r="J38" s="92"/>
      <c r="K38" s="92"/>
      <c r="L38" s="92"/>
      <c r="M38" s="92"/>
      <c r="N38" s="92"/>
      <c r="O38" s="198"/>
    </row>
    <row r="39" spans="3:16" s="82" customFormat="1" ht="15.75">
      <c r="C39" s="85" t="s">
        <v>393</v>
      </c>
      <c r="D39" s="85"/>
      <c r="E39" s="84"/>
      <c r="F39" s="200"/>
      <c r="G39" s="200"/>
      <c r="H39" s="60"/>
      <c r="I39" s="60"/>
      <c r="J39" s="201"/>
      <c r="K39" s="201"/>
      <c r="L39" s="92"/>
      <c r="M39" s="201"/>
      <c r="N39" s="92"/>
      <c r="O39" s="91"/>
      <c r="P39" s="91"/>
    </row>
    <row r="40" spans="3:7" ht="18" customHeight="1" thickBot="1">
      <c r="C40" s="202">
        <v>5</v>
      </c>
      <c r="D40" s="94" t="s">
        <v>394</v>
      </c>
      <c r="E40" s="84"/>
      <c r="F40" s="200"/>
      <c r="G40" s="200"/>
    </row>
    <row r="41" spans="1:15" s="70" customFormat="1" ht="18" customHeight="1" thickBot="1">
      <c r="A41" s="203" t="s">
        <v>395</v>
      </c>
      <c r="B41" s="204" t="s">
        <v>126</v>
      </c>
      <c r="C41" s="80" t="s">
        <v>6</v>
      </c>
      <c r="D41" s="79" t="s">
        <v>7</v>
      </c>
      <c r="E41" s="78" t="s">
        <v>8</v>
      </c>
      <c r="F41" s="76" t="s">
        <v>9</v>
      </c>
      <c r="G41" s="76" t="s">
        <v>10</v>
      </c>
      <c r="H41" s="76" t="s">
        <v>11</v>
      </c>
      <c r="I41" s="76" t="s">
        <v>12</v>
      </c>
      <c r="J41" s="78" t="s">
        <v>396</v>
      </c>
      <c r="K41" s="78" t="s">
        <v>397</v>
      </c>
      <c r="L41" s="78" t="s">
        <v>398</v>
      </c>
      <c r="M41" s="78" t="s">
        <v>397</v>
      </c>
      <c r="N41" s="72" t="s">
        <v>14</v>
      </c>
      <c r="O41" s="71" t="s">
        <v>15</v>
      </c>
    </row>
    <row r="42" spans="1:16" ht="18" customHeight="1">
      <c r="A42" s="121">
        <v>1</v>
      </c>
      <c r="B42" s="205"/>
      <c r="C42" s="45" t="s">
        <v>98</v>
      </c>
      <c r="D42" s="46" t="s">
        <v>497</v>
      </c>
      <c r="E42" s="47" t="s">
        <v>498</v>
      </c>
      <c r="F42" s="48" t="s">
        <v>378</v>
      </c>
      <c r="G42" s="48" t="s">
        <v>39</v>
      </c>
      <c r="H42" s="48"/>
      <c r="I42" s="122" t="s">
        <v>50</v>
      </c>
      <c r="J42" s="206">
        <v>8.81</v>
      </c>
      <c r="K42" s="207">
        <v>0.149</v>
      </c>
      <c r="L42" s="208"/>
      <c r="M42" s="207"/>
      <c r="N42" s="209" t="str">
        <f aca="true" t="shared" si="3" ref="N42:N47">IF(ISBLANK(J42),"",IF(J42&lt;=7.7,"KSM",IF(J42&lt;=8,"I A",IF(J42&lt;=8.44,"II A",IF(J42&lt;=9.04,"III A",IF(J42&lt;=9.64,"I JA",IF(J42&lt;=10.04,"II JA",IF(J42&lt;=10.34,"III JA"))))))))</f>
        <v>III A</v>
      </c>
      <c r="O42" s="48" t="s">
        <v>461</v>
      </c>
      <c r="P42" s="210" t="s">
        <v>478</v>
      </c>
    </row>
    <row r="43" spans="1:16" ht="18" customHeight="1">
      <c r="A43" s="121">
        <v>2</v>
      </c>
      <c r="B43" s="205">
        <v>103</v>
      </c>
      <c r="C43" s="45" t="s">
        <v>61</v>
      </c>
      <c r="D43" s="46" t="s">
        <v>499</v>
      </c>
      <c r="E43" s="47" t="s">
        <v>500</v>
      </c>
      <c r="F43" s="48" t="s">
        <v>74</v>
      </c>
      <c r="G43" s="48" t="s">
        <v>49</v>
      </c>
      <c r="H43" s="48"/>
      <c r="I43" s="122"/>
      <c r="J43" s="206">
        <v>8.34</v>
      </c>
      <c r="K43" s="207">
        <v>0.274</v>
      </c>
      <c r="L43" s="208"/>
      <c r="M43" s="207"/>
      <c r="N43" s="209" t="str">
        <f t="shared" si="3"/>
        <v>II A</v>
      </c>
      <c r="O43" s="48" t="s">
        <v>501</v>
      </c>
      <c r="P43" s="210" t="s">
        <v>502</v>
      </c>
    </row>
    <row r="44" spans="1:16" ht="18" customHeight="1">
      <c r="A44" s="121">
        <v>3</v>
      </c>
      <c r="B44" s="205"/>
      <c r="C44" s="45" t="s">
        <v>503</v>
      </c>
      <c r="D44" s="46" t="s">
        <v>504</v>
      </c>
      <c r="E44" s="47" t="s">
        <v>505</v>
      </c>
      <c r="F44" s="48" t="s">
        <v>342</v>
      </c>
      <c r="G44" s="48" t="s">
        <v>341</v>
      </c>
      <c r="H44" s="48"/>
      <c r="I44" s="122"/>
      <c r="J44" s="206">
        <v>8.22</v>
      </c>
      <c r="K44" s="207">
        <v>0.337</v>
      </c>
      <c r="L44" s="208"/>
      <c r="M44" s="207"/>
      <c r="N44" s="209" t="str">
        <f t="shared" si="3"/>
        <v>II A</v>
      </c>
      <c r="O44" s="48" t="s">
        <v>340</v>
      </c>
      <c r="P44" s="210" t="s">
        <v>506</v>
      </c>
    </row>
    <row r="45" spans="1:16" ht="18" customHeight="1">
      <c r="A45" s="121">
        <v>4</v>
      </c>
      <c r="B45" s="205"/>
      <c r="C45" s="45" t="s">
        <v>128</v>
      </c>
      <c r="D45" s="46" t="s">
        <v>507</v>
      </c>
      <c r="E45" s="47" t="s">
        <v>508</v>
      </c>
      <c r="F45" s="48" t="s">
        <v>192</v>
      </c>
      <c r="G45" s="48" t="s">
        <v>191</v>
      </c>
      <c r="H45" s="48" t="s">
        <v>190</v>
      </c>
      <c r="I45" s="122"/>
      <c r="J45" s="206">
        <v>8.1</v>
      </c>
      <c r="K45" s="207">
        <v>0.204</v>
      </c>
      <c r="L45" s="208"/>
      <c r="M45" s="207"/>
      <c r="N45" s="209" t="str">
        <f t="shared" si="3"/>
        <v>II A</v>
      </c>
      <c r="O45" s="48" t="s">
        <v>189</v>
      </c>
      <c r="P45" s="210" t="s">
        <v>509</v>
      </c>
    </row>
    <row r="46" spans="1:16" ht="18" customHeight="1">
      <c r="A46" s="121">
        <v>5</v>
      </c>
      <c r="B46" s="205">
        <v>92</v>
      </c>
      <c r="C46" s="45" t="s">
        <v>510</v>
      </c>
      <c r="D46" s="46" t="s">
        <v>511</v>
      </c>
      <c r="E46" s="47" t="s">
        <v>512</v>
      </c>
      <c r="F46" s="48" t="s">
        <v>156</v>
      </c>
      <c r="G46" s="48" t="s">
        <v>155</v>
      </c>
      <c r="H46" s="48"/>
      <c r="I46" s="122"/>
      <c r="J46" s="206">
        <v>8.55</v>
      </c>
      <c r="K46" s="207">
        <v>0.225</v>
      </c>
      <c r="L46" s="208"/>
      <c r="M46" s="207"/>
      <c r="N46" s="209" t="str">
        <f t="shared" si="3"/>
        <v>III A</v>
      </c>
      <c r="O46" s="48" t="s">
        <v>513</v>
      </c>
      <c r="P46" s="210" t="s">
        <v>448</v>
      </c>
    </row>
    <row r="47" spans="1:16" ht="18" customHeight="1">
      <c r="A47" s="121">
        <v>6</v>
      </c>
      <c r="B47" s="205"/>
      <c r="C47" s="45"/>
      <c r="D47" s="46"/>
      <c r="E47" s="47"/>
      <c r="F47" s="48"/>
      <c r="G47" s="48"/>
      <c r="H47" s="48"/>
      <c r="I47" s="122"/>
      <c r="J47" s="206"/>
      <c r="K47" s="207"/>
      <c r="L47" s="208"/>
      <c r="M47" s="207"/>
      <c r="N47" s="209">
        <f t="shared" si="3"/>
      </c>
      <c r="O47" s="48"/>
      <c r="P47" s="210"/>
    </row>
    <row r="48" spans="3:7" ht="18" customHeight="1" thickBot="1">
      <c r="C48" s="202">
        <v>6</v>
      </c>
      <c r="D48" s="94" t="s">
        <v>394</v>
      </c>
      <c r="E48" s="84"/>
      <c r="F48" s="200"/>
      <c r="G48" s="200"/>
    </row>
    <row r="49" spans="1:15" s="70" customFormat="1" ht="18" customHeight="1" thickBot="1">
      <c r="A49" s="203" t="s">
        <v>395</v>
      </c>
      <c r="B49" s="204" t="s">
        <v>126</v>
      </c>
      <c r="C49" s="80" t="s">
        <v>6</v>
      </c>
      <c r="D49" s="79" t="s">
        <v>7</v>
      </c>
      <c r="E49" s="78" t="s">
        <v>8</v>
      </c>
      <c r="F49" s="76" t="s">
        <v>9</v>
      </c>
      <c r="G49" s="76" t="s">
        <v>10</v>
      </c>
      <c r="H49" s="76" t="s">
        <v>11</v>
      </c>
      <c r="I49" s="76" t="s">
        <v>12</v>
      </c>
      <c r="J49" s="78" t="s">
        <v>396</v>
      </c>
      <c r="K49" s="78" t="s">
        <v>397</v>
      </c>
      <c r="L49" s="78" t="s">
        <v>398</v>
      </c>
      <c r="M49" s="78" t="s">
        <v>397</v>
      </c>
      <c r="N49" s="72" t="s">
        <v>14</v>
      </c>
      <c r="O49" s="71" t="s">
        <v>15</v>
      </c>
    </row>
    <row r="50" spans="1:16" ht="18" customHeight="1">
      <c r="A50" s="121">
        <v>1</v>
      </c>
      <c r="B50" s="205"/>
      <c r="C50" s="45" t="s">
        <v>514</v>
      </c>
      <c r="D50" s="46" t="s">
        <v>515</v>
      </c>
      <c r="E50" s="47" t="s">
        <v>516</v>
      </c>
      <c r="F50" s="48" t="s">
        <v>60</v>
      </c>
      <c r="G50" s="48" t="s">
        <v>20</v>
      </c>
      <c r="H50" s="48"/>
      <c r="I50" s="122" t="s">
        <v>50</v>
      </c>
      <c r="J50" s="206">
        <v>8.96</v>
      </c>
      <c r="K50" s="207">
        <v>0.167</v>
      </c>
      <c r="L50" s="208"/>
      <c r="M50" s="207"/>
      <c r="N50" s="209" t="str">
        <f aca="true" t="shared" si="4" ref="N50:N55">IF(ISBLANK(J50),"",IF(J50&lt;=7.7,"KSM",IF(J50&lt;=8,"I A",IF(J50&lt;=8.44,"II A",IF(J50&lt;=9.04,"III A",IF(J50&lt;=9.64,"I JA",IF(J50&lt;=10.04,"II JA",IF(J50&lt;=10.34,"III JA"))))))))</f>
        <v>III A</v>
      </c>
      <c r="O50" s="48" t="s">
        <v>94</v>
      </c>
      <c r="P50" s="210" t="s">
        <v>517</v>
      </c>
    </row>
    <row r="51" spans="1:16" ht="18" customHeight="1">
      <c r="A51" s="121">
        <v>2</v>
      </c>
      <c r="B51" s="205">
        <v>167</v>
      </c>
      <c r="C51" s="45" t="s">
        <v>518</v>
      </c>
      <c r="D51" s="46" t="s">
        <v>519</v>
      </c>
      <c r="E51" s="47" t="s">
        <v>520</v>
      </c>
      <c r="F51" s="48" t="s">
        <v>360</v>
      </c>
      <c r="G51" s="48" t="s">
        <v>359</v>
      </c>
      <c r="H51" s="48" t="s">
        <v>358</v>
      </c>
      <c r="I51" s="122"/>
      <c r="J51" s="206">
        <v>8.74</v>
      </c>
      <c r="K51" s="207">
        <v>0.576</v>
      </c>
      <c r="L51" s="208"/>
      <c r="M51" s="207"/>
      <c r="N51" s="209" t="str">
        <f t="shared" si="4"/>
        <v>III A</v>
      </c>
      <c r="O51" s="48" t="s">
        <v>357</v>
      </c>
      <c r="P51" s="210" t="s">
        <v>521</v>
      </c>
    </row>
    <row r="52" spans="1:16" ht="18" customHeight="1">
      <c r="A52" s="121">
        <v>3</v>
      </c>
      <c r="B52" s="205"/>
      <c r="C52" s="45" t="s">
        <v>522</v>
      </c>
      <c r="D52" s="46" t="s">
        <v>523</v>
      </c>
      <c r="E52" s="47" t="s">
        <v>524</v>
      </c>
      <c r="F52" s="48" t="s">
        <v>489</v>
      </c>
      <c r="G52" s="48" t="s">
        <v>490</v>
      </c>
      <c r="H52" s="48"/>
      <c r="I52" s="122"/>
      <c r="J52" s="206">
        <v>8.21</v>
      </c>
      <c r="K52" s="207">
        <v>0.26</v>
      </c>
      <c r="L52" s="208"/>
      <c r="M52" s="207"/>
      <c r="N52" s="209" t="str">
        <f t="shared" si="4"/>
        <v>II A</v>
      </c>
      <c r="O52" s="48" t="s">
        <v>525</v>
      </c>
      <c r="P52" s="210" t="s">
        <v>462</v>
      </c>
    </row>
    <row r="53" spans="1:16" ht="18" customHeight="1">
      <c r="A53" s="121">
        <v>4</v>
      </c>
      <c r="B53" s="205"/>
      <c r="C53" s="45" t="s">
        <v>526</v>
      </c>
      <c r="D53" s="46" t="s">
        <v>527</v>
      </c>
      <c r="E53" s="47" t="s">
        <v>528</v>
      </c>
      <c r="F53" s="48" t="s">
        <v>378</v>
      </c>
      <c r="G53" s="48" t="s">
        <v>39</v>
      </c>
      <c r="H53" s="48"/>
      <c r="I53" s="122" t="s">
        <v>50</v>
      </c>
      <c r="J53" s="206">
        <v>8.14</v>
      </c>
      <c r="K53" s="207">
        <v>0.17</v>
      </c>
      <c r="L53" s="208"/>
      <c r="M53" s="207"/>
      <c r="N53" s="209" t="str">
        <f t="shared" si="4"/>
        <v>II A</v>
      </c>
      <c r="O53" s="48" t="s">
        <v>461</v>
      </c>
      <c r="P53" s="210" t="s">
        <v>529</v>
      </c>
    </row>
    <row r="54" spans="1:16" ht="18" customHeight="1">
      <c r="A54" s="121">
        <v>5</v>
      </c>
      <c r="B54" s="205"/>
      <c r="C54" s="45" t="s">
        <v>82</v>
      </c>
      <c r="D54" s="46" t="s">
        <v>530</v>
      </c>
      <c r="E54" s="47" t="s">
        <v>230</v>
      </c>
      <c r="F54" s="48" t="s">
        <v>342</v>
      </c>
      <c r="G54" s="48" t="s">
        <v>341</v>
      </c>
      <c r="H54" s="48"/>
      <c r="I54" s="122"/>
      <c r="J54" s="206">
        <v>8.47</v>
      </c>
      <c r="K54" s="207">
        <v>0.266</v>
      </c>
      <c r="L54" s="208"/>
      <c r="M54" s="207"/>
      <c r="N54" s="209" t="str">
        <f t="shared" si="4"/>
        <v>III A</v>
      </c>
      <c r="O54" s="48" t="s">
        <v>531</v>
      </c>
      <c r="P54" s="210" t="s">
        <v>532</v>
      </c>
    </row>
    <row r="55" spans="1:16" ht="18" customHeight="1">
      <c r="A55" s="121">
        <v>6</v>
      </c>
      <c r="B55" s="205"/>
      <c r="C55" s="45" t="s">
        <v>103</v>
      </c>
      <c r="D55" s="46" t="s">
        <v>533</v>
      </c>
      <c r="E55" s="47" t="s">
        <v>534</v>
      </c>
      <c r="F55" s="48" t="s">
        <v>74</v>
      </c>
      <c r="G55" s="48" t="s">
        <v>49</v>
      </c>
      <c r="H55" s="48"/>
      <c r="I55" s="122"/>
      <c r="J55" s="206">
        <v>7.96</v>
      </c>
      <c r="K55" s="207">
        <v>0.335</v>
      </c>
      <c r="L55" s="208"/>
      <c r="M55" s="207"/>
      <c r="N55" s="209" t="str">
        <f t="shared" si="4"/>
        <v>I A</v>
      </c>
      <c r="O55" s="48" t="s">
        <v>485</v>
      </c>
      <c r="P55" s="210" t="s">
        <v>535</v>
      </c>
    </row>
    <row r="56" spans="3:7" ht="18" customHeight="1" thickBot="1">
      <c r="C56" s="202">
        <v>7</v>
      </c>
      <c r="D56" s="94" t="s">
        <v>394</v>
      </c>
      <c r="E56" s="84"/>
      <c r="F56" s="200"/>
      <c r="G56" s="200"/>
    </row>
    <row r="57" spans="1:15" s="70" customFormat="1" ht="18" customHeight="1" thickBot="1">
      <c r="A57" s="203" t="s">
        <v>395</v>
      </c>
      <c r="B57" s="204" t="s">
        <v>126</v>
      </c>
      <c r="C57" s="80" t="s">
        <v>6</v>
      </c>
      <c r="D57" s="79" t="s">
        <v>7</v>
      </c>
      <c r="E57" s="78" t="s">
        <v>8</v>
      </c>
      <c r="F57" s="76" t="s">
        <v>9</v>
      </c>
      <c r="G57" s="76" t="s">
        <v>10</v>
      </c>
      <c r="H57" s="76" t="s">
        <v>11</v>
      </c>
      <c r="I57" s="76" t="s">
        <v>12</v>
      </c>
      <c r="J57" s="78" t="s">
        <v>396</v>
      </c>
      <c r="K57" s="78" t="s">
        <v>397</v>
      </c>
      <c r="L57" s="78" t="s">
        <v>398</v>
      </c>
      <c r="M57" s="78" t="s">
        <v>397</v>
      </c>
      <c r="N57" s="72" t="s">
        <v>14</v>
      </c>
      <c r="O57" s="71" t="s">
        <v>15</v>
      </c>
    </row>
    <row r="58" spans="1:16" ht="18" customHeight="1">
      <c r="A58" s="121">
        <v>1</v>
      </c>
      <c r="B58" s="205"/>
      <c r="C58" s="45" t="s">
        <v>128</v>
      </c>
      <c r="D58" s="46" t="s">
        <v>536</v>
      </c>
      <c r="E58" s="47" t="s">
        <v>537</v>
      </c>
      <c r="F58" s="48" t="s">
        <v>308</v>
      </c>
      <c r="G58" s="48" t="s">
        <v>258</v>
      </c>
      <c r="H58" s="48"/>
      <c r="I58" s="122" t="s">
        <v>50</v>
      </c>
      <c r="J58" s="206" t="s">
        <v>95</v>
      </c>
      <c r="K58" s="207"/>
      <c r="L58" s="208"/>
      <c r="M58" s="207"/>
      <c r="N58" s="209" t="b">
        <f aca="true" t="shared" si="5" ref="N58:N63">IF(ISBLANK(J58),"",IF(J58&lt;=7.7,"KSM",IF(J58&lt;=8,"I A",IF(J58&lt;=8.44,"II A",IF(J58&lt;=9.04,"III A",IF(J58&lt;=9.64,"I JA",IF(J58&lt;=10.04,"II JA",IF(J58&lt;=10.34,"III JA"))))))))</f>
        <v>0</v>
      </c>
      <c r="O58" s="48" t="s">
        <v>429</v>
      </c>
      <c r="P58" s="210" t="s">
        <v>538</v>
      </c>
    </row>
    <row r="59" spans="1:16" ht="18" customHeight="1">
      <c r="A59" s="121">
        <v>2</v>
      </c>
      <c r="B59" s="205"/>
      <c r="C59" s="45" t="s">
        <v>539</v>
      </c>
      <c r="D59" s="46" t="s">
        <v>200</v>
      </c>
      <c r="E59" s="47" t="s">
        <v>540</v>
      </c>
      <c r="F59" s="48" t="s">
        <v>489</v>
      </c>
      <c r="G59" s="48" t="s">
        <v>490</v>
      </c>
      <c r="H59" s="48"/>
      <c r="I59" s="122"/>
      <c r="J59" s="206">
        <v>8.55</v>
      </c>
      <c r="K59" s="207">
        <v>0.182</v>
      </c>
      <c r="L59" s="208"/>
      <c r="M59" s="207"/>
      <c r="N59" s="209" t="str">
        <f t="shared" si="5"/>
        <v>III A</v>
      </c>
      <c r="O59" s="48" t="s">
        <v>491</v>
      </c>
      <c r="P59" s="210" t="s">
        <v>541</v>
      </c>
    </row>
    <row r="60" spans="1:16" ht="18" customHeight="1">
      <c r="A60" s="121">
        <v>3</v>
      </c>
      <c r="B60" s="205">
        <v>180</v>
      </c>
      <c r="C60" s="45" t="s">
        <v>542</v>
      </c>
      <c r="D60" s="46" t="s">
        <v>543</v>
      </c>
      <c r="E60" s="47" t="s">
        <v>544</v>
      </c>
      <c r="F60" s="48" t="s">
        <v>236</v>
      </c>
      <c r="G60" s="48" t="s">
        <v>90</v>
      </c>
      <c r="H60" s="48"/>
      <c r="I60" s="122"/>
      <c r="J60" s="206">
        <v>8.09</v>
      </c>
      <c r="K60" s="207">
        <v>0.182</v>
      </c>
      <c r="L60" s="208"/>
      <c r="M60" s="207"/>
      <c r="N60" s="209" t="str">
        <f t="shared" si="5"/>
        <v>II A</v>
      </c>
      <c r="O60" s="48" t="s">
        <v>264</v>
      </c>
      <c r="P60" s="210" t="s">
        <v>545</v>
      </c>
    </row>
    <row r="61" spans="1:16" ht="18" customHeight="1">
      <c r="A61" s="121">
        <v>4</v>
      </c>
      <c r="B61" s="205"/>
      <c r="C61" s="45" t="s">
        <v>546</v>
      </c>
      <c r="D61" s="46" t="s">
        <v>547</v>
      </c>
      <c r="E61" s="47" t="s">
        <v>548</v>
      </c>
      <c r="F61" s="48" t="s">
        <v>19</v>
      </c>
      <c r="G61" s="48" t="s">
        <v>20</v>
      </c>
      <c r="H61" s="48"/>
      <c r="I61" s="122"/>
      <c r="J61" s="206">
        <v>8.17</v>
      </c>
      <c r="K61" s="207">
        <v>0.226</v>
      </c>
      <c r="L61" s="208"/>
      <c r="M61" s="207"/>
      <c r="N61" s="209" t="str">
        <f t="shared" si="5"/>
        <v>II A</v>
      </c>
      <c r="O61" s="48" t="s">
        <v>549</v>
      </c>
      <c r="P61" s="210" t="s">
        <v>545</v>
      </c>
    </row>
    <row r="62" spans="1:16" ht="18" customHeight="1">
      <c r="A62" s="121">
        <v>5</v>
      </c>
      <c r="B62" s="205"/>
      <c r="C62" s="45" t="s">
        <v>550</v>
      </c>
      <c r="D62" s="46" t="s">
        <v>551</v>
      </c>
      <c r="E62" s="47" t="s">
        <v>552</v>
      </c>
      <c r="F62" s="48" t="s">
        <v>291</v>
      </c>
      <c r="G62" s="48" t="s">
        <v>290</v>
      </c>
      <c r="H62" s="48"/>
      <c r="I62" s="122"/>
      <c r="J62" s="206">
        <v>8.52</v>
      </c>
      <c r="K62" s="207">
        <v>0.218</v>
      </c>
      <c r="L62" s="208"/>
      <c r="M62" s="207"/>
      <c r="N62" s="209" t="str">
        <f t="shared" si="5"/>
        <v>III A</v>
      </c>
      <c r="O62" s="48" t="s">
        <v>553</v>
      </c>
      <c r="P62" s="210" t="s">
        <v>554</v>
      </c>
    </row>
    <row r="63" spans="1:16" ht="18" customHeight="1">
      <c r="A63" s="121">
        <v>6</v>
      </c>
      <c r="B63" s="205"/>
      <c r="C63" s="45" t="s">
        <v>431</v>
      </c>
      <c r="D63" s="46" t="s">
        <v>555</v>
      </c>
      <c r="E63" s="47" t="s">
        <v>556</v>
      </c>
      <c r="F63" s="48" t="s">
        <v>257</v>
      </c>
      <c r="G63" s="48" t="s">
        <v>258</v>
      </c>
      <c r="H63" s="48"/>
      <c r="I63" s="122"/>
      <c r="J63" s="206">
        <v>9.3</v>
      </c>
      <c r="K63" s="207">
        <v>0.38</v>
      </c>
      <c r="L63" s="208"/>
      <c r="M63" s="207"/>
      <c r="N63" s="209" t="str">
        <f t="shared" si="5"/>
        <v>I JA</v>
      </c>
      <c r="O63" s="48" t="s">
        <v>425</v>
      </c>
      <c r="P63" s="210" t="s">
        <v>557</v>
      </c>
    </row>
  </sheetData>
  <sheetProtection/>
  <printOptions horizontalCentered="1"/>
  <pageMargins left="0.15748031496062992" right="0.1968503937007874" top="0.15748031496062992" bottom="0.3937007874015748" header="0.15748031496062992" footer="0.3937007874015748"/>
  <pageSetup horizontalDpi="600" verticalDpi="600" orientation="landscape" paperSize="9" scale="8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O1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7109375" style="100" customWidth="1"/>
    <col min="2" max="2" width="5.7109375" style="100" hidden="1" customWidth="1"/>
    <col min="3" max="3" width="11.140625" style="100" customWidth="1"/>
    <col min="4" max="4" width="15.421875" style="100" bestFit="1" customWidth="1"/>
    <col min="5" max="5" width="10.7109375" style="124" customWidth="1"/>
    <col min="6" max="6" width="15.00390625" style="125" customWidth="1"/>
    <col min="7" max="7" width="17.57421875" style="125" bestFit="1" customWidth="1"/>
    <col min="8" max="8" width="14.140625" style="125" customWidth="1"/>
    <col min="9" max="9" width="5.00390625" style="125" bestFit="1" customWidth="1"/>
    <col min="10" max="10" width="9.140625" style="126" customWidth="1"/>
    <col min="11" max="11" width="4.28125" style="126" bestFit="1" customWidth="1"/>
    <col min="12" max="12" width="27.00390625" style="106" bestFit="1" customWidth="1"/>
    <col min="13" max="17" width="23.00390625" style="100" bestFit="1" customWidth="1"/>
    <col min="18" max="16384" width="9.140625" style="100" customWidth="1"/>
  </cols>
  <sheetData>
    <row r="1" spans="1:12" s="85" customFormat="1" ht="15.75">
      <c r="A1" s="99" t="s">
        <v>0</v>
      </c>
      <c r="D1" s="90"/>
      <c r="E1" s="89"/>
      <c r="F1" s="89"/>
      <c r="G1" s="89"/>
      <c r="H1" s="97"/>
      <c r="I1" s="97"/>
      <c r="J1" s="96"/>
      <c r="K1" s="98"/>
      <c r="L1" s="98"/>
    </row>
    <row r="2" spans="1:12" s="85" customFormat="1" ht="15.75">
      <c r="A2" s="85" t="s">
        <v>1</v>
      </c>
      <c r="D2" s="90"/>
      <c r="E2" s="89"/>
      <c r="F2" s="89"/>
      <c r="G2" s="97"/>
      <c r="H2" s="97"/>
      <c r="I2" s="96"/>
      <c r="J2" s="96"/>
      <c r="K2" s="96"/>
      <c r="L2" s="95"/>
    </row>
    <row r="3" spans="1:12" s="106" customFormat="1" ht="12" customHeight="1">
      <c r="A3" s="100"/>
      <c r="B3" s="100"/>
      <c r="C3" s="100"/>
      <c r="D3" s="101"/>
      <c r="E3" s="102"/>
      <c r="F3" s="103"/>
      <c r="G3" s="103"/>
      <c r="H3" s="103"/>
      <c r="I3" s="103"/>
      <c r="J3" s="104"/>
      <c r="K3" s="104"/>
      <c r="L3" s="105"/>
    </row>
    <row r="4" spans="3:11" s="107" customFormat="1" ht="15.75">
      <c r="C4" s="108" t="s">
        <v>214</v>
      </c>
      <c r="D4" s="108"/>
      <c r="E4" s="109"/>
      <c r="F4" s="109"/>
      <c r="G4" s="109"/>
      <c r="H4" s="110"/>
      <c r="I4" s="110"/>
      <c r="J4" s="111"/>
      <c r="K4" s="111"/>
    </row>
    <row r="5" spans="3:11" s="107" customFormat="1" ht="18" customHeight="1" thickBot="1">
      <c r="C5" s="108"/>
      <c r="D5" s="108" t="s">
        <v>125</v>
      </c>
      <c r="E5" s="109"/>
      <c r="F5" s="109"/>
      <c r="G5" s="109"/>
      <c r="H5" s="110"/>
      <c r="I5" s="110"/>
      <c r="J5" s="111"/>
      <c r="K5" s="111"/>
    </row>
    <row r="6" spans="1:15" s="106" customFormat="1" ht="18" customHeight="1" thickBot="1">
      <c r="A6" s="28" t="s">
        <v>122</v>
      </c>
      <c r="B6" s="112" t="s">
        <v>126</v>
      </c>
      <c r="C6" s="113" t="s">
        <v>6</v>
      </c>
      <c r="D6" s="114" t="s">
        <v>7</v>
      </c>
      <c r="E6" s="115" t="s">
        <v>8</v>
      </c>
      <c r="F6" s="116" t="s">
        <v>9</v>
      </c>
      <c r="G6" s="76" t="s">
        <v>10</v>
      </c>
      <c r="H6" s="76" t="s">
        <v>11</v>
      </c>
      <c r="I6" s="76" t="s">
        <v>12</v>
      </c>
      <c r="J6" s="115" t="s">
        <v>13</v>
      </c>
      <c r="K6" s="118" t="s">
        <v>14</v>
      </c>
      <c r="L6" s="119" t="s">
        <v>15</v>
      </c>
      <c r="M6" s="120"/>
      <c r="N6" s="120"/>
      <c r="O6" s="120"/>
    </row>
    <row r="7" spans="1:13" s="58" customFormat="1" ht="18" customHeight="1">
      <c r="A7" s="121">
        <v>1</v>
      </c>
      <c r="B7" s="64">
        <v>104</v>
      </c>
      <c r="C7" s="45" t="s">
        <v>98</v>
      </c>
      <c r="D7" s="46" t="s">
        <v>213</v>
      </c>
      <c r="E7" s="47" t="s">
        <v>212</v>
      </c>
      <c r="F7" s="48" t="s">
        <v>74</v>
      </c>
      <c r="G7" s="48" t="s">
        <v>49</v>
      </c>
      <c r="H7" s="128"/>
      <c r="I7" s="122">
        <v>18</v>
      </c>
      <c r="J7" s="123">
        <v>0.007425694444444444</v>
      </c>
      <c r="K7" s="64" t="str">
        <f aca="true" t="shared" si="0" ref="K7:K14">IF(ISBLANK(J7),"",IF(J7&gt;0.0101041666666667,"",IF(J7&lt;=0.00686342592592593,"KSM",IF(J7&lt;=0.00732638888888889,"I A",IF(J7&lt;=0.00799768518518519,"II A",IF(J7&lt;=0.00877314814814815,"III A",IF(J7&lt;=0.00946759259259259,"I JA",IF(J7&lt;=0.0101041666666667,"II JA"))))))))</f>
        <v>II A</v>
      </c>
      <c r="L7" s="48" t="s">
        <v>211</v>
      </c>
      <c r="M7" s="106"/>
    </row>
    <row r="8" spans="1:13" s="58" customFormat="1" ht="18" customHeight="1">
      <c r="A8" s="121">
        <v>2</v>
      </c>
      <c r="B8" s="64">
        <v>126</v>
      </c>
      <c r="C8" s="45" t="s">
        <v>210</v>
      </c>
      <c r="D8" s="46" t="s">
        <v>209</v>
      </c>
      <c r="E8" s="47" t="s">
        <v>208</v>
      </c>
      <c r="F8" s="48" t="s">
        <v>32</v>
      </c>
      <c r="G8" s="48" t="s">
        <v>207</v>
      </c>
      <c r="H8" s="48"/>
      <c r="I8" s="122">
        <v>14</v>
      </c>
      <c r="J8" s="123">
        <v>0.00808287037037037</v>
      </c>
      <c r="K8" s="64" t="str">
        <f t="shared" si="0"/>
        <v>III A</v>
      </c>
      <c r="L8" s="48" t="s">
        <v>206</v>
      </c>
      <c r="M8" s="106"/>
    </row>
    <row r="9" spans="1:13" s="58" customFormat="1" ht="18" customHeight="1">
      <c r="A9" s="121">
        <v>3</v>
      </c>
      <c r="B9" s="64">
        <v>88</v>
      </c>
      <c r="C9" s="45" t="s">
        <v>205</v>
      </c>
      <c r="D9" s="46" t="s">
        <v>204</v>
      </c>
      <c r="E9" s="47" t="s">
        <v>203</v>
      </c>
      <c r="F9" s="48" t="s">
        <v>38</v>
      </c>
      <c r="G9" s="48" t="s">
        <v>39</v>
      </c>
      <c r="H9" s="48"/>
      <c r="I9" s="122">
        <v>11</v>
      </c>
      <c r="J9" s="123">
        <v>0.008438194444444444</v>
      </c>
      <c r="K9" s="64" t="str">
        <f t="shared" si="0"/>
        <v>III A</v>
      </c>
      <c r="L9" s="48" t="s">
        <v>202</v>
      </c>
      <c r="M9" s="106"/>
    </row>
    <row r="10" spans="1:13" s="58" customFormat="1" ht="18" customHeight="1">
      <c r="A10" s="121">
        <v>4</v>
      </c>
      <c r="B10" s="64">
        <v>152</v>
      </c>
      <c r="C10" s="45" t="s">
        <v>201</v>
      </c>
      <c r="D10" s="46" t="s">
        <v>200</v>
      </c>
      <c r="E10" s="47" t="s">
        <v>199</v>
      </c>
      <c r="F10" s="48" t="s">
        <v>64</v>
      </c>
      <c r="G10" s="48" t="s">
        <v>65</v>
      </c>
      <c r="H10" s="48"/>
      <c r="I10" s="122">
        <v>9</v>
      </c>
      <c r="J10" s="123">
        <v>0.00863113425925926</v>
      </c>
      <c r="K10" s="64" t="str">
        <f t="shared" si="0"/>
        <v>III A</v>
      </c>
      <c r="L10" s="48" t="s">
        <v>66</v>
      </c>
      <c r="M10" s="106"/>
    </row>
    <row r="11" spans="1:13" s="58" customFormat="1" ht="18" customHeight="1">
      <c r="A11" s="121">
        <v>5</v>
      </c>
      <c r="B11" s="64">
        <v>31</v>
      </c>
      <c r="C11" s="45" t="s">
        <v>198</v>
      </c>
      <c r="D11" s="46" t="s">
        <v>197</v>
      </c>
      <c r="E11" s="47">
        <v>37335</v>
      </c>
      <c r="F11" s="48" t="s">
        <v>196</v>
      </c>
      <c r="G11" s="48" t="s">
        <v>65</v>
      </c>
      <c r="H11" s="48"/>
      <c r="I11" s="122">
        <v>8</v>
      </c>
      <c r="J11" s="123">
        <v>0.008796643518518518</v>
      </c>
      <c r="K11" s="64" t="str">
        <f t="shared" si="0"/>
        <v>I JA</v>
      </c>
      <c r="L11" s="48" t="s">
        <v>195</v>
      </c>
      <c r="M11" s="106"/>
    </row>
    <row r="12" spans="1:13" s="58" customFormat="1" ht="18" customHeight="1">
      <c r="A12" s="121">
        <v>6</v>
      </c>
      <c r="B12" s="64">
        <v>131</v>
      </c>
      <c r="C12" s="45" t="s">
        <v>61</v>
      </c>
      <c r="D12" s="46" t="s">
        <v>194</v>
      </c>
      <c r="E12" s="47" t="s">
        <v>193</v>
      </c>
      <c r="F12" s="48" t="s">
        <v>192</v>
      </c>
      <c r="G12" s="48" t="s">
        <v>191</v>
      </c>
      <c r="H12" s="48" t="s">
        <v>190</v>
      </c>
      <c r="I12" s="122">
        <v>7</v>
      </c>
      <c r="J12" s="123">
        <v>0.009480092592592594</v>
      </c>
      <c r="K12" s="64" t="str">
        <f t="shared" si="0"/>
        <v>II JA</v>
      </c>
      <c r="L12" s="48" t="s">
        <v>189</v>
      </c>
      <c r="M12" s="106"/>
    </row>
    <row r="13" spans="1:13" s="58" customFormat="1" ht="18" customHeight="1">
      <c r="A13" s="121">
        <v>7</v>
      </c>
      <c r="B13" s="64">
        <v>115</v>
      </c>
      <c r="C13" s="45" t="s">
        <v>29</v>
      </c>
      <c r="D13" s="46" t="s">
        <v>188</v>
      </c>
      <c r="E13" s="47" t="s">
        <v>187</v>
      </c>
      <c r="F13" s="48" t="s">
        <v>186</v>
      </c>
      <c r="G13" s="48" t="s">
        <v>185</v>
      </c>
      <c r="H13" s="48"/>
      <c r="I13" s="122">
        <v>6</v>
      </c>
      <c r="J13" s="123">
        <v>0.07903078703703705</v>
      </c>
      <c r="K13" s="64">
        <f t="shared" si="0"/>
      </c>
      <c r="L13" s="48" t="s">
        <v>184</v>
      </c>
      <c r="M13" s="106"/>
    </row>
    <row r="14" spans="1:13" s="58" customFormat="1" ht="18" customHeight="1">
      <c r="A14" s="121"/>
      <c r="B14" s="64">
        <v>3</v>
      </c>
      <c r="C14" s="45" t="s">
        <v>183</v>
      </c>
      <c r="D14" s="46" t="s">
        <v>182</v>
      </c>
      <c r="E14" s="47" t="s">
        <v>145</v>
      </c>
      <c r="F14" s="48" t="s">
        <v>181</v>
      </c>
      <c r="G14" s="48" t="s">
        <v>180</v>
      </c>
      <c r="H14" s="48"/>
      <c r="I14" s="122"/>
      <c r="J14" s="123" t="s">
        <v>179</v>
      </c>
      <c r="K14" s="64">
        <f t="shared" si="0"/>
      </c>
      <c r="L14" s="48" t="s">
        <v>178</v>
      </c>
      <c r="M14" s="106"/>
    </row>
  </sheetData>
  <sheetProtection/>
  <printOptions horizontalCentered="1"/>
  <pageMargins left="0.3937007874015748" right="0.3937007874015748" top="0.35" bottom="0.24" header="0.17" footer="0.21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N1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7109375" style="100" customWidth="1"/>
    <col min="2" max="2" width="5.7109375" style="100" hidden="1" customWidth="1"/>
    <col min="3" max="3" width="13.28125" style="100" customWidth="1"/>
    <col min="4" max="4" width="15.421875" style="100" bestFit="1" customWidth="1"/>
    <col min="5" max="5" width="10.7109375" style="124" customWidth="1"/>
    <col min="6" max="6" width="15.00390625" style="125" customWidth="1"/>
    <col min="7" max="7" width="16.140625" style="125" customWidth="1"/>
    <col min="8" max="8" width="14.140625" style="125" customWidth="1"/>
    <col min="9" max="9" width="5.8515625" style="125" bestFit="1" customWidth="1"/>
    <col min="10" max="10" width="9.140625" style="126" customWidth="1"/>
    <col min="11" max="11" width="4.28125" style="126" bestFit="1" customWidth="1"/>
    <col min="12" max="12" width="20.7109375" style="106" customWidth="1"/>
    <col min="13" max="17" width="23.00390625" style="100" bestFit="1" customWidth="1"/>
    <col min="18" max="16384" width="9.140625" style="100" customWidth="1"/>
  </cols>
  <sheetData>
    <row r="1" spans="1:12" s="85" customFormat="1" ht="15.75">
      <c r="A1" s="99" t="s">
        <v>0</v>
      </c>
      <c r="D1" s="90"/>
      <c r="E1" s="89"/>
      <c r="F1" s="89"/>
      <c r="G1" s="89"/>
      <c r="H1" s="97"/>
      <c r="I1" s="97"/>
      <c r="J1" s="96"/>
      <c r="K1" s="98"/>
      <c r="L1" s="98"/>
    </row>
    <row r="2" spans="1:12" s="85" customFormat="1" ht="15.75">
      <c r="A2" s="85" t="s">
        <v>1</v>
      </c>
      <c r="D2" s="90"/>
      <c r="E2" s="89"/>
      <c r="F2" s="89"/>
      <c r="G2" s="97"/>
      <c r="H2" s="97"/>
      <c r="I2" s="96"/>
      <c r="J2" s="96"/>
      <c r="K2" s="96"/>
      <c r="L2" s="95"/>
    </row>
    <row r="3" spans="1:12" s="106" customFormat="1" ht="12" customHeight="1">
      <c r="A3" s="100"/>
      <c r="B3" s="100"/>
      <c r="C3" s="100"/>
      <c r="D3" s="101"/>
      <c r="E3" s="102"/>
      <c r="F3" s="103"/>
      <c r="G3" s="103"/>
      <c r="H3" s="103"/>
      <c r="I3" s="103"/>
      <c r="J3" s="104"/>
      <c r="K3" s="104"/>
      <c r="L3" s="105"/>
    </row>
    <row r="4" spans="3:11" s="107" customFormat="1" ht="15.75">
      <c r="C4" s="108" t="s">
        <v>306</v>
      </c>
      <c r="D4" s="108"/>
      <c r="E4" s="109"/>
      <c r="F4" s="109"/>
      <c r="G4" s="109"/>
      <c r="H4" s="110"/>
      <c r="I4" s="110"/>
      <c r="J4" s="111"/>
      <c r="K4" s="111"/>
    </row>
    <row r="5" spans="3:11" s="107" customFormat="1" ht="18" customHeight="1" thickBot="1">
      <c r="C5" s="108"/>
      <c r="D5" s="108" t="s">
        <v>125</v>
      </c>
      <c r="E5" s="109"/>
      <c r="F5" s="109"/>
      <c r="G5" s="109"/>
      <c r="H5" s="110"/>
      <c r="I5" s="110"/>
      <c r="J5" s="111"/>
      <c r="K5" s="111"/>
    </row>
    <row r="6" spans="1:12" s="106" customFormat="1" ht="18" customHeight="1" thickBot="1">
      <c r="A6" s="28" t="s">
        <v>122</v>
      </c>
      <c r="B6" s="112" t="s">
        <v>126</v>
      </c>
      <c r="C6" s="113" t="s">
        <v>6</v>
      </c>
      <c r="D6" s="114" t="s">
        <v>7</v>
      </c>
      <c r="E6" s="115" t="s">
        <v>8</v>
      </c>
      <c r="F6" s="116" t="s">
        <v>9</v>
      </c>
      <c r="G6" s="76" t="s">
        <v>10</v>
      </c>
      <c r="H6" s="76" t="s">
        <v>11</v>
      </c>
      <c r="I6" s="76" t="s">
        <v>12</v>
      </c>
      <c r="J6" s="115" t="s">
        <v>13</v>
      </c>
      <c r="K6" s="118" t="s">
        <v>14</v>
      </c>
      <c r="L6" s="119" t="s">
        <v>15</v>
      </c>
    </row>
    <row r="7" spans="1:14" s="58" customFormat="1" ht="18" customHeight="1">
      <c r="A7" s="121">
        <v>1</v>
      </c>
      <c r="B7" s="64">
        <v>30</v>
      </c>
      <c r="C7" s="45" t="s">
        <v>305</v>
      </c>
      <c r="D7" s="46" t="s">
        <v>304</v>
      </c>
      <c r="E7" s="47" t="s">
        <v>303</v>
      </c>
      <c r="F7" s="48" t="s">
        <v>302</v>
      </c>
      <c r="G7" s="48" t="s">
        <v>301</v>
      </c>
      <c r="H7" s="48"/>
      <c r="I7" s="122">
        <v>18</v>
      </c>
      <c r="J7" s="123">
        <v>0.0069806712962962965</v>
      </c>
      <c r="K7" s="64" t="str">
        <f aca="true" t="shared" si="0" ref="K7:K13">IF(ISBLANK(J7),"",IF(J7&gt;0.00900462962962963,"",IF(J7&lt;=0.00596064814814815,"KSM",IF(J7&lt;=0.00640046296296296,"I A",IF(J7&lt;=0.00703703703703704,"II A",IF(J7&lt;=0.00778935185185185,"III A",IF(J7&lt;=0.0084837962962963,"I JA",IF(J7&lt;=0.00900462962962963,"II JA"))))))))</f>
        <v>II A</v>
      </c>
      <c r="L7" s="48" t="s">
        <v>300</v>
      </c>
      <c r="M7" s="106"/>
      <c r="N7" s="136"/>
    </row>
    <row r="8" spans="1:14" s="58" customFormat="1" ht="18" customHeight="1">
      <c r="A8" s="121">
        <v>2</v>
      </c>
      <c r="B8" s="64">
        <v>25</v>
      </c>
      <c r="C8" s="45" t="s">
        <v>299</v>
      </c>
      <c r="D8" s="46" t="s">
        <v>298</v>
      </c>
      <c r="E8" s="47" t="s">
        <v>37</v>
      </c>
      <c r="F8" s="48" t="s">
        <v>297</v>
      </c>
      <c r="G8" s="48" t="s">
        <v>296</v>
      </c>
      <c r="H8" s="48"/>
      <c r="I8" s="122">
        <v>14</v>
      </c>
      <c r="J8" s="123">
        <v>0.007002777777777778</v>
      </c>
      <c r="K8" s="64" t="str">
        <f t="shared" si="0"/>
        <v>II A</v>
      </c>
      <c r="L8" s="48" t="s">
        <v>295</v>
      </c>
      <c r="M8" s="106"/>
      <c r="N8" s="136"/>
    </row>
    <row r="9" spans="1:14" s="58" customFormat="1" ht="18" customHeight="1">
      <c r="A9" s="121">
        <v>3</v>
      </c>
      <c r="B9" s="64">
        <v>134</v>
      </c>
      <c r="C9" s="45" t="s">
        <v>294</v>
      </c>
      <c r="D9" s="46" t="s">
        <v>293</v>
      </c>
      <c r="E9" s="47" t="s">
        <v>292</v>
      </c>
      <c r="F9" s="48" t="s">
        <v>291</v>
      </c>
      <c r="G9" s="48" t="s">
        <v>290</v>
      </c>
      <c r="H9" s="48"/>
      <c r="I9" s="122">
        <v>11</v>
      </c>
      <c r="J9" s="123">
        <v>0.007051736111111112</v>
      </c>
      <c r="K9" s="64" t="str">
        <f t="shared" si="0"/>
        <v>III A</v>
      </c>
      <c r="L9" s="48" t="s">
        <v>289</v>
      </c>
      <c r="M9" s="106"/>
      <c r="N9" s="136"/>
    </row>
    <row r="10" spans="1:14" s="58" customFormat="1" ht="18" customHeight="1">
      <c r="A10" s="121">
        <v>4</v>
      </c>
      <c r="B10" s="64">
        <v>196</v>
      </c>
      <c r="C10" s="45" t="s">
        <v>288</v>
      </c>
      <c r="D10" s="46" t="s">
        <v>287</v>
      </c>
      <c r="E10" s="47" t="s">
        <v>170</v>
      </c>
      <c r="F10" s="48" t="s">
        <v>263</v>
      </c>
      <c r="G10" s="48" t="s">
        <v>90</v>
      </c>
      <c r="H10" s="48"/>
      <c r="I10" s="122">
        <v>9</v>
      </c>
      <c r="J10" s="123">
        <v>0.0070934027777777775</v>
      </c>
      <c r="K10" s="64" t="str">
        <f t="shared" si="0"/>
        <v>III A</v>
      </c>
      <c r="L10" s="48" t="s">
        <v>286</v>
      </c>
      <c r="M10" s="106"/>
      <c r="N10" s="136"/>
    </row>
    <row r="11" spans="1:14" s="58" customFormat="1" ht="18" customHeight="1">
      <c r="A11" s="121">
        <v>5</v>
      </c>
      <c r="B11" s="64">
        <v>79</v>
      </c>
      <c r="C11" s="45" t="s">
        <v>285</v>
      </c>
      <c r="D11" s="46" t="s">
        <v>284</v>
      </c>
      <c r="E11" s="47" t="s">
        <v>283</v>
      </c>
      <c r="F11" s="48" t="s">
        <v>55</v>
      </c>
      <c r="G11" s="48" t="s">
        <v>39</v>
      </c>
      <c r="H11" s="48"/>
      <c r="I11" s="122">
        <v>8</v>
      </c>
      <c r="J11" s="123">
        <v>0.007107986111111111</v>
      </c>
      <c r="K11" s="64" t="str">
        <f t="shared" si="0"/>
        <v>III A</v>
      </c>
      <c r="L11" s="48" t="s">
        <v>202</v>
      </c>
      <c r="M11" s="106"/>
      <c r="N11" s="136"/>
    </row>
    <row r="12" spans="1:14" s="58" customFormat="1" ht="18" customHeight="1">
      <c r="A12" s="121">
        <v>6</v>
      </c>
      <c r="B12" s="64">
        <v>154</v>
      </c>
      <c r="C12" s="45" t="s">
        <v>282</v>
      </c>
      <c r="D12" s="46" t="s">
        <v>281</v>
      </c>
      <c r="E12" s="47" t="s">
        <v>280</v>
      </c>
      <c r="F12" s="48" t="s">
        <v>64</v>
      </c>
      <c r="G12" s="48" t="s">
        <v>65</v>
      </c>
      <c r="H12" s="48"/>
      <c r="I12" s="122">
        <v>7</v>
      </c>
      <c r="J12" s="123">
        <v>0.007389930555555556</v>
      </c>
      <c r="K12" s="64" t="str">
        <f t="shared" si="0"/>
        <v>III A</v>
      </c>
      <c r="L12" s="48" t="s">
        <v>66</v>
      </c>
      <c r="M12" s="106"/>
      <c r="N12" s="136"/>
    </row>
    <row r="13" spans="1:14" s="58" customFormat="1" ht="18" customHeight="1">
      <c r="A13" s="121">
        <v>7</v>
      </c>
      <c r="B13" s="64">
        <v>17</v>
      </c>
      <c r="C13" s="45" t="s">
        <v>279</v>
      </c>
      <c r="D13" s="46" t="s">
        <v>278</v>
      </c>
      <c r="E13" s="47" t="s">
        <v>277</v>
      </c>
      <c r="F13" s="48" t="s">
        <v>276</v>
      </c>
      <c r="G13" s="48" t="s">
        <v>275</v>
      </c>
      <c r="H13" s="48" t="s">
        <v>274</v>
      </c>
      <c r="I13" s="122">
        <v>6</v>
      </c>
      <c r="J13" s="123">
        <v>0.00782210648148148</v>
      </c>
      <c r="K13" s="64" t="str">
        <f t="shared" si="0"/>
        <v>I JA</v>
      </c>
      <c r="L13" s="48" t="s">
        <v>273</v>
      </c>
      <c r="M13" s="106"/>
      <c r="N13" s="136"/>
    </row>
  </sheetData>
  <sheetProtection/>
  <printOptions horizontalCentered="1"/>
  <pageMargins left="0.3937007874015748" right="0.3937007874015748" top="0.35" bottom="0.24" header="0.17" footer="0.21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421875" style="400" customWidth="1"/>
    <col min="2" max="2" width="5.7109375" style="400" hidden="1" customWidth="1"/>
    <col min="3" max="3" width="10.28125" style="400" customWidth="1"/>
    <col min="4" max="4" width="13.7109375" style="400" bestFit="1" customWidth="1"/>
    <col min="5" max="5" width="10.7109375" style="409" customWidth="1"/>
    <col min="6" max="6" width="12.28125" style="410" customWidth="1"/>
    <col min="7" max="7" width="11.28125" style="410" customWidth="1"/>
    <col min="8" max="8" width="10.00390625" style="410" customWidth="1"/>
    <col min="9" max="9" width="5.8515625" style="410" bestFit="1" customWidth="1"/>
    <col min="10" max="10" width="8.140625" style="413" customWidth="1"/>
    <col min="11" max="11" width="4.8515625" style="413" bestFit="1" customWidth="1"/>
    <col min="12" max="12" width="7.57421875" style="364" hidden="1" customWidth="1"/>
    <col min="13" max="13" width="4.421875" style="413" hidden="1" customWidth="1"/>
    <col min="14" max="14" width="4.7109375" style="92" bestFit="1" customWidth="1"/>
    <col min="15" max="15" width="22.57421875" style="412" bestFit="1" customWidth="1"/>
    <col min="16" max="16" width="5.421875" style="400" hidden="1" customWidth="1"/>
    <col min="17" max="16384" width="9.140625" style="400" customWidth="1"/>
  </cols>
  <sheetData>
    <row r="1" spans="1:14" s="186" customFormat="1" ht="15.75">
      <c r="A1" s="193" t="s">
        <v>0</v>
      </c>
      <c r="D1" s="191"/>
      <c r="E1" s="190"/>
      <c r="F1" s="190"/>
      <c r="G1" s="190"/>
      <c r="H1" s="189"/>
      <c r="I1" s="189"/>
      <c r="J1" s="188"/>
      <c r="K1" s="188"/>
      <c r="L1" s="192"/>
      <c r="M1" s="188"/>
      <c r="N1" s="98"/>
    </row>
    <row r="2" spans="1:14" s="186" customFormat="1" ht="15.75">
      <c r="A2" s="186" t="s">
        <v>887</v>
      </c>
      <c r="D2" s="191"/>
      <c r="E2" s="190"/>
      <c r="F2" s="190"/>
      <c r="G2" s="189"/>
      <c r="H2" s="189"/>
      <c r="I2" s="188"/>
      <c r="J2" s="188"/>
      <c r="K2" s="188"/>
      <c r="L2" s="188"/>
      <c r="M2" s="188"/>
      <c r="N2" s="95"/>
    </row>
    <row r="3" spans="1:15" s="412" customFormat="1" ht="12" customHeight="1">
      <c r="A3" s="400"/>
      <c r="B3" s="400"/>
      <c r="C3" s="400"/>
      <c r="D3" s="399"/>
      <c r="E3" s="423"/>
      <c r="F3" s="426"/>
      <c r="G3" s="426"/>
      <c r="H3" s="426"/>
      <c r="I3" s="426"/>
      <c r="J3" s="364"/>
      <c r="K3" s="364"/>
      <c r="L3" s="364"/>
      <c r="M3" s="364"/>
      <c r="N3" s="92"/>
      <c r="O3" s="425"/>
    </row>
    <row r="4" spans="3:15" s="401" customFormat="1" ht="15.75">
      <c r="C4" s="186" t="s">
        <v>1124</v>
      </c>
      <c r="D4" s="186"/>
      <c r="E4" s="423"/>
      <c r="F4" s="422"/>
      <c r="G4" s="422"/>
      <c r="H4" s="410"/>
      <c r="I4" s="410"/>
      <c r="J4" s="413"/>
      <c r="K4" s="413"/>
      <c r="L4" s="364"/>
      <c r="M4" s="413"/>
      <c r="N4" s="92"/>
      <c r="O4" s="412"/>
    </row>
    <row r="5" spans="3:7" ht="18" customHeight="1" thickBot="1">
      <c r="C5" s="424">
        <v>1</v>
      </c>
      <c r="D5" s="399" t="s">
        <v>734</v>
      </c>
      <c r="E5" s="423"/>
      <c r="F5" s="422"/>
      <c r="G5" s="422"/>
    </row>
    <row r="6" spans="1:15" s="407" customFormat="1" ht="18" customHeight="1" thickBot="1">
      <c r="A6" s="421" t="s">
        <v>395</v>
      </c>
      <c r="B6" s="420" t="s">
        <v>126</v>
      </c>
      <c r="C6" s="419" t="s">
        <v>6</v>
      </c>
      <c r="D6" s="405" t="s">
        <v>7</v>
      </c>
      <c r="E6" s="406" t="s">
        <v>8</v>
      </c>
      <c r="F6" s="335" t="s">
        <v>9</v>
      </c>
      <c r="G6" s="335" t="s">
        <v>10</v>
      </c>
      <c r="H6" s="335" t="s">
        <v>11</v>
      </c>
      <c r="I6" s="335" t="s">
        <v>12</v>
      </c>
      <c r="J6" s="406" t="s">
        <v>396</v>
      </c>
      <c r="K6" s="406" t="s">
        <v>397</v>
      </c>
      <c r="L6" s="406" t="s">
        <v>398</v>
      </c>
      <c r="M6" s="406" t="s">
        <v>397</v>
      </c>
      <c r="N6" s="72" t="s">
        <v>14</v>
      </c>
      <c r="O6" s="418" t="s">
        <v>15</v>
      </c>
    </row>
    <row r="7" spans="1:16" ht="18" customHeight="1">
      <c r="A7" s="373">
        <v>1</v>
      </c>
      <c r="B7" s="416"/>
      <c r="C7" s="153" t="s">
        <v>914</v>
      </c>
      <c r="D7" s="152" t="s">
        <v>915</v>
      </c>
      <c r="E7" s="151" t="s">
        <v>916</v>
      </c>
      <c r="F7" s="145" t="s">
        <v>38</v>
      </c>
      <c r="G7" s="145" t="s">
        <v>39</v>
      </c>
      <c r="H7" s="145"/>
      <c r="I7" s="150"/>
      <c r="J7" s="415">
        <v>10.59</v>
      </c>
      <c r="K7" s="414">
        <v>0.185</v>
      </c>
      <c r="L7" s="427"/>
      <c r="M7" s="414"/>
      <c r="N7" s="64" t="str">
        <f>IF(ISBLANK(J7),"",IF(J7&lt;=8.9,"KSM",IF(J7&lt;=9.5,"I A",IF(J7&lt;=10.24,"II A",IF(J7&lt;=11.24,"III A",IF(J7&lt;=12.34,"I JA",IF(J7&lt;=13.14,"II JA",IF(J7&lt;=13.74,"III JA"))))))))</f>
        <v>III A</v>
      </c>
      <c r="O7" s="145" t="s">
        <v>420</v>
      </c>
      <c r="P7" s="428">
        <v>9.97</v>
      </c>
    </row>
    <row r="8" spans="1:16" ht="18" customHeight="1">
      <c r="A8" s="373">
        <v>2</v>
      </c>
      <c r="B8" s="416"/>
      <c r="C8" s="153" t="s">
        <v>487</v>
      </c>
      <c r="D8" s="152" t="s">
        <v>1123</v>
      </c>
      <c r="E8" s="151" t="s">
        <v>1122</v>
      </c>
      <c r="F8" s="145" t="s">
        <v>48</v>
      </c>
      <c r="G8" s="145" t="s">
        <v>49</v>
      </c>
      <c r="H8" s="145"/>
      <c r="I8" s="150" t="s">
        <v>50</v>
      </c>
      <c r="J8" s="415">
        <v>9.17</v>
      </c>
      <c r="K8" s="414">
        <v>0.298</v>
      </c>
      <c r="L8" s="427"/>
      <c r="M8" s="414"/>
      <c r="N8" s="64" t="str">
        <f>IF(ISBLANK(J8),"",IF(J8&lt;=8.9,"KSM",IF(J8&lt;=9.5,"I A",IF(J8&lt;=10.24,"II A",IF(J8&lt;=11.24,"III A",IF(J8&lt;=12.34,"I JA",IF(J8&lt;=13.14,"II JA",IF(J8&lt;=13.74,"III JA"))))))))</f>
        <v>I A</v>
      </c>
      <c r="O8" s="145" t="s">
        <v>663</v>
      </c>
      <c r="P8" s="428">
        <v>9.16</v>
      </c>
    </row>
    <row r="9" spans="1:16" ht="18" customHeight="1">
      <c r="A9" s="373">
        <v>3</v>
      </c>
      <c r="B9" s="416"/>
      <c r="C9" s="153" t="s">
        <v>431</v>
      </c>
      <c r="D9" s="152" t="s">
        <v>432</v>
      </c>
      <c r="E9" s="151" t="s">
        <v>433</v>
      </c>
      <c r="F9" s="145" t="s">
        <v>74</v>
      </c>
      <c r="G9" s="145" t="s">
        <v>49</v>
      </c>
      <c r="H9" s="145"/>
      <c r="I9" s="150"/>
      <c r="J9" s="415">
        <v>9.2</v>
      </c>
      <c r="K9" s="414">
        <v>0.143</v>
      </c>
      <c r="L9" s="427"/>
      <c r="M9" s="414"/>
      <c r="N9" s="64" t="str">
        <f>IF(ISBLANK(J9),"",IF(J9&lt;=8.9,"KSM",IF(J9&lt;=9.5,"I A",IF(J9&lt;=10.24,"II A",IF(J9&lt;=11.24,"III A",IF(J9&lt;=12.34,"I JA",IF(J9&lt;=13.14,"II JA",IF(J9&lt;=13.74,"III JA"))))))))</f>
        <v>I A</v>
      </c>
      <c r="O9" s="145" t="s">
        <v>434</v>
      </c>
      <c r="P9" s="428">
        <v>9.3</v>
      </c>
    </row>
    <row r="10" spans="1:16" ht="18" customHeight="1">
      <c r="A10" s="373">
        <v>4</v>
      </c>
      <c r="B10" s="416"/>
      <c r="C10" s="153" t="s">
        <v>905</v>
      </c>
      <c r="D10" s="152" t="s">
        <v>906</v>
      </c>
      <c r="E10" s="151" t="s">
        <v>907</v>
      </c>
      <c r="F10" s="145" t="s">
        <v>55</v>
      </c>
      <c r="G10" s="145" t="s">
        <v>39</v>
      </c>
      <c r="H10" s="145"/>
      <c r="I10" s="150"/>
      <c r="J10" s="415">
        <v>9.93</v>
      </c>
      <c r="K10" s="414">
        <v>0.368</v>
      </c>
      <c r="L10" s="427"/>
      <c r="M10" s="414"/>
      <c r="N10" s="64" t="str">
        <f>IF(ISBLANK(J10),"",IF(J10&lt;=8.9,"KSM",IF(J10&lt;=9.5,"I A",IF(J10&lt;=10.24,"II A",IF(J10&lt;=11.24,"III A",IF(J10&lt;=12.34,"I JA",IF(J10&lt;=13.14,"II JA",IF(J10&lt;=13.74,"III JA"))))))))</f>
        <v>II A</v>
      </c>
      <c r="O10" s="145" t="s">
        <v>415</v>
      </c>
      <c r="P10" s="428">
        <v>9.97</v>
      </c>
    </row>
    <row r="11" spans="1:16" ht="18" customHeight="1">
      <c r="A11" s="373">
        <v>5</v>
      </c>
      <c r="B11" s="416"/>
      <c r="C11" s="153"/>
      <c r="D11" s="152"/>
      <c r="E11" s="151"/>
      <c r="F11" s="429"/>
      <c r="G11" s="429"/>
      <c r="H11" s="429"/>
      <c r="I11" s="150"/>
      <c r="J11" s="415"/>
      <c r="K11" s="414"/>
      <c r="L11" s="427"/>
      <c r="M11" s="414"/>
      <c r="N11" s="64">
        <f>IF(ISBLANK(J11),"",IF(J11&lt;=8.9,"KSM",IF(J11&lt;=9.5,"I A",IF(J11&lt;=10.24,"II A",IF(J11&lt;=11.24,"III A",IF(J11&lt;=12.34,"I JA",IF(J11&lt;=13.14,"II JA",IF(J11&lt;=13.74,"III JA"))))))))</f>
      </c>
      <c r="O11" s="145"/>
      <c r="P11" s="412"/>
    </row>
    <row r="12" spans="3:7" ht="18" customHeight="1" thickBot="1">
      <c r="C12" s="424">
        <v>2</v>
      </c>
      <c r="D12" s="399" t="s">
        <v>734</v>
      </c>
      <c r="E12" s="423"/>
      <c r="F12" s="422"/>
      <c r="G12" s="422"/>
    </row>
    <row r="13" spans="1:15" s="407" customFormat="1" ht="18" customHeight="1" thickBot="1">
      <c r="A13" s="421" t="s">
        <v>395</v>
      </c>
      <c r="B13" s="420" t="s">
        <v>126</v>
      </c>
      <c r="C13" s="419" t="s">
        <v>6</v>
      </c>
      <c r="D13" s="405" t="s">
        <v>7</v>
      </c>
      <c r="E13" s="406" t="s">
        <v>8</v>
      </c>
      <c r="F13" s="335" t="s">
        <v>9</v>
      </c>
      <c r="G13" s="335" t="s">
        <v>10</v>
      </c>
      <c r="H13" s="335" t="s">
        <v>11</v>
      </c>
      <c r="I13" s="335" t="s">
        <v>12</v>
      </c>
      <c r="J13" s="406" t="s">
        <v>396</v>
      </c>
      <c r="K13" s="406" t="s">
        <v>397</v>
      </c>
      <c r="L13" s="406" t="s">
        <v>398</v>
      </c>
      <c r="M13" s="406" t="s">
        <v>397</v>
      </c>
      <c r="N13" s="72" t="s">
        <v>14</v>
      </c>
      <c r="O13" s="418" t="s">
        <v>15</v>
      </c>
    </row>
    <row r="14" spans="1:16" ht="18" customHeight="1">
      <c r="A14" s="373">
        <v>1</v>
      </c>
      <c r="B14" s="416"/>
      <c r="C14" s="153" t="s">
        <v>103</v>
      </c>
      <c r="D14" s="152" t="s">
        <v>1121</v>
      </c>
      <c r="E14" s="151" t="s">
        <v>212</v>
      </c>
      <c r="F14" s="145" t="s">
        <v>74</v>
      </c>
      <c r="G14" s="145" t="s">
        <v>49</v>
      </c>
      <c r="H14" s="145"/>
      <c r="I14" s="150"/>
      <c r="J14" s="415">
        <v>10.41</v>
      </c>
      <c r="K14" s="414" t="s">
        <v>401</v>
      </c>
      <c r="L14" s="427"/>
      <c r="M14" s="414"/>
      <c r="N14" s="64" t="str">
        <f>IF(ISBLANK(J14),"",IF(J14&lt;=8.9,"KSM",IF(J14&lt;=9.5,"I A",IF(J14&lt;=10.24,"II A",IF(J14&lt;=11.24,"III A",IF(J14&lt;=12.34,"I JA",IF(J14&lt;=13.14,"II JA",IF(J14&lt;=13.74,"III JA"))))))))</f>
        <v>III A</v>
      </c>
      <c r="O14" s="145" t="s">
        <v>928</v>
      </c>
      <c r="P14" s="428">
        <v>10.24</v>
      </c>
    </row>
    <row r="15" spans="1:16" ht="18" customHeight="1">
      <c r="A15" s="373">
        <v>2</v>
      </c>
      <c r="B15" s="416"/>
      <c r="C15" s="153" t="s">
        <v>120</v>
      </c>
      <c r="D15" s="152" t="s">
        <v>119</v>
      </c>
      <c r="E15" s="151" t="s">
        <v>118</v>
      </c>
      <c r="F15" s="145" t="s">
        <v>19</v>
      </c>
      <c r="G15" s="145" t="s">
        <v>20</v>
      </c>
      <c r="H15" s="145"/>
      <c r="I15" s="150"/>
      <c r="J15" s="415">
        <v>9.24</v>
      </c>
      <c r="K15" s="414" t="s">
        <v>401</v>
      </c>
      <c r="L15" s="427"/>
      <c r="M15" s="414"/>
      <c r="N15" s="64" t="str">
        <f>IF(ISBLANK(J15),"",IF(J15&lt;=8.9,"KSM",IF(J15&lt;=9.5,"I A",IF(J15&lt;=10.24,"II A",IF(J15&lt;=11.24,"III A",IF(J15&lt;=12.34,"I JA",IF(J15&lt;=13.14,"II JA",IF(J15&lt;=13.74,"III JA"))))))))</f>
        <v>I A</v>
      </c>
      <c r="O15" s="145" t="s">
        <v>94</v>
      </c>
      <c r="P15" s="428">
        <v>9.09</v>
      </c>
    </row>
    <row r="16" spans="1:16" ht="18" customHeight="1">
      <c r="A16" s="373">
        <v>3</v>
      </c>
      <c r="B16" s="416"/>
      <c r="C16" s="153" t="s">
        <v>412</v>
      </c>
      <c r="D16" s="152" t="s">
        <v>413</v>
      </c>
      <c r="E16" s="151" t="s">
        <v>414</v>
      </c>
      <c r="F16" s="145" t="s">
        <v>38</v>
      </c>
      <c r="G16" s="145" t="s">
        <v>39</v>
      </c>
      <c r="H16" s="145"/>
      <c r="I16" s="150"/>
      <c r="J16" s="415">
        <v>9.22</v>
      </c>
      <c r="K16" s="414" t="s">
        <v>401</v>
      </c>
      <c r="L16" s="427"/>
      <c r="M16" s="414"/>
      <c r="N16" s="64" t="str">
        <f>IF(ISBLANK(J16),"",IF(J16&lt;=8.9,"KSM",IF(J16&lt;=9.5,"I A",IF(J16&lt;=10.24,"II A",IF(J16&lt;=11.24,"III A",IF(J16&lt;=12.34,"I JA",IF(J16&lt;=13.14,"II JA",IF(J16&lt;=13.74,"III JA"))))))))</f>
        <v>I A</v>
      </c>
      <c r="O16" s="145" t="s">
        <v>415</v>
      </c>
      <c r="P16" s="428">
        <v>9.43</v>
      </c>
    </row>
    <row r="17" spans="1:16" ht="18" customHeight="1">
      <c r="A17" s="373">
        <v>4</v>
      </c>
      <c r="B17" s="416">
        <v>155</v>
      </c>
      <c r="C17" s="153" t="s">
        <v>463</v>
      </c>
      <c r="D17" s="152" t="s">
        <v>1045</v>
      </c>
      <c r="E17" s="151" t="s">
        <v>367</v>
      </c>
      <c r="F17" s="145" t="s">
        <v>64</v>
      </c>
      <c r="G17" s="145" t="s">
        <v>65</v>
      </c>
      <c r="H17" s="145"/>
      <c r="I17" s="150"/>
      <c r="J17" s="415">
        <v>9.82</v>
      </c>
      <c r="K17" s="414">
        <v>0.388</v>
      </c>
      <c r="L17" s="427"/>
      <c r="M17" s="414"/>
      <c r="N17" s="64" t="str">
        <f>IF(ISBLANK(J17),"",IF(J17&lt;=8.9,"KSM",IF(J17&lt;=9.5,"I A",IF(J17&lt;=10.24,"II A",IF(J17&lt;=11.24,"III A",IF(J17&lt;=12.34,"I JA",IF(J17&lt;=13.14,"II JA",IF(J17&lt;=13.74,"III JA"))))))))</f>
        <v>II A</v>
      </c>
      <c r="O17" s="145" t="s">
        <v>66</v>
      </c>
      <c r="P17" s="428">
        <v>9.62</v>
      </c>
    </row>
    <row r="18" spans="1:16" ht="18" customHeight="1">
      <c r="A18" s="373">
        <v>5</v>
      </c>
      <c r="B18" s="416">
        <v>148</v>
      </c>
      <c r="C18" s="153" t="s">
        <v>922</v>
      </c>
      <c r="D18" s="152" t="s">
        <v>923</v>
      </c>
      <c r="E18" s="151" t="s">
        <v>783</v>
      </c>
      <c r="F18" s="145" t="s">
        <v>1035</v>
      </c>
      <c r="G18" s="145" t="s">
        <v>386</v>
      </c>
      <c r="H18" s="145"/>
      <c r="I18" s="150"/>
      <c r="J18" s="415">
        <v>10.31</v>
      </c>
      <c r="K18" s="414">
        <v>0.16</v>
      </c>
      <c r="L18" s="427"/>
      <c r="M18" s="414"/>
      <c r="N18" s="64" t="str">
        <f>IF(ISBLANK(J18),"",IF(J18&lt;=8.9,"KSM",IF(J18&lt;=9.5,"I A",IF(J18&lt;=10.24,"II A",IF(J18&lt;=11.24,"III A",IF(J18&lt;=12.34,"I JA",IF(J18&lt;=13.14,"II JA",IF(J18&lt;=13.74,"III JA"))))))))</f>
        <v>III A</v>
      </c>
      <c r="O18" s="145" t="s">
        <v>924</v>
      </c>
      <c r="P18" s="428">
        <v>10.7</v>
      </c>
    </row>
    <row r="19" spans="3:7" ht="18" customHeight="1" thickBot="1">
      <c r="C19" s="424">
        <v>3</v>
      </c>
      <c r="D19" s="399" t="s">
        <v>734</v>
      </c>
      <c r="E19" s="423"/>
      <c r="F19" s="422"/>
      <c r="G19" s="422"/>
    </row>
    <row r="20" spans="1:15" s="407" customFormat="1" ht="18" customHeight="1" thickBot="1">
      <c r="A20" s="421" t="s">
        <v>395</v>
      </c>
      <c r="B20" s="420" t="s">
        <v>126</v>
      </c>
      <c r="C20" s="419" t="s">
        <v>6</v>
      </c>
      <c r="D20" s="405" t="s">
        <v>7</v>
      </c>
      <c r="E20" s="406" t="s">
        <v>8</v>
      </c>
      <c r="F20" s="335" t="s">
        <v>9</v>
      </c>
      <c r="G20" s="335" t="s">
        <v>10</v>
      </c>
      <c r="H20" s="335" t="s">
        <v>11</v>
      </c>
      <c r="I20" s="335" t="s">
        <v>12</v>
      </c>
      <c r="J20" s="406" t="s">
        <v>396</v>
      </c>
      <c r="K20" s="406" t="s">
        <v>397</v>
      </c>
      <c r="L20" s="406" t="s">
        <v>398</v>
      </c>
      <c r="M20" s="406" t="s">
        <v>397</v>
      </c>
      <c r="N20" s="72" t="s">
        <v>14</v>
      </c>
      <c r="O20" s="418" t="s">
        <v>15</v>
      </c>
    </row>
    <row r="21" spans="1:16" ht="18" customHeight="1">
      <c r="A21" s="373">
        <v>1</v>
      </c>
      <c r="B21" s="416"/>
      <c r="C21" s="153" t="s">
        <v>426</v>
      </c>
      <c r="D21" s="152" t="s">
        <v>970</v>
      </c>
      <c r="E21" s="151" t="s">
        <v>971</v>
      </c>
      <c r="F21" s="145" t="s">
        <v>74</v>
      </c>
      <c r="G21" s="145" t="s">
        <v>49</v>
      </c>
      <c r="H21" s="145"/>
      <c r="I21" s="150"/>
      <c r="J21" s="415">
        <v>10.11</v>
      </c>
      <c r="K21" s="414">
        <v>0.237</v>
      </c>
      <c r="L21" s="427"/>
      <c r="M21" s="414"/>
      <c r="N21" s="64" t="str">
        <f>IF(ISBLANK(J21),"",IF(J21&lt;=8.9,"KSM",IF(J21&lt;=9.5,"I A",IF(J21&lt;=10.24,"II A",IF(J21&lt;=11.24,"III A",IF(J21&lt;=12.34,"I JA",IF(J21&lt;=13.14,"II JA",IF(J21&lt;=13.74,"III JA"))))))))</f>
        <v>II A</v>
      </c>
      <c r="O21" s="145" t="s">
        <v>434</v>
      </c>
      <c r="P21" s="428">
        <v>10.3</v>
      </c>
    </row>
    <row r="22" spans="1:16" ht="18" customHeight="1">
      <c r="A22" s="373">
        <v>2</v>
      </c>
      <c r="B22" s="416"/>
      <c r="C22" s="153" t="s">
        <v>546</v>
      </c>
      <c r="D22" s="152" t="s">
        <v>547</v>
      </c>
      <c r="E22" s="151" t="s">
        <v>548</v>
      </c>
      <c r="F22" s="145" t="s">
        <v>19</v>
      </c>
      <c r="G22" s="145" t="s">
        <v>20</v>
      </c>
      <c r="H22" s="145"/>
      <c r="I22" s="150"/>
      <c r="J22" s="415">
        <v>9.18</v>
      </c>
      <c r="K22" s="414">
        <v>0.278</v>
      </c>
      <c r="L22" s="427"/>
      <c r="M22" s="414"/>
      <c r="N22" s="64" t="str">
        <f>IF(ISBLANK(J22),"",IF(J22&lt;=8.9,"KSM",IF(J22&lt;=9.5,"I A",IF(J22&lt;=10.24,"II A",IF(J22&lt;=11.24,"III A",IF(J22&lt;=12.34,"I JA",IF(J22&lt;=13.14,"II JA",IF(J22&lt;=13.74,"III JA"))))))))</f>
        <v>I A</v>
      </c>
      <c r="O22" s="145" t="s">
        <v>549</v>
      </c>
      <c r="P22" s="428">
        <v>9.13</v>
      </c>
    </row>
    <row r="23" spans="1:16" ht="18" customHeight="1">
      <c r="A23" s="373">
        <v>3</v>
      </c>
      <c r="B23" s="416"/>
      <c r="C23" s="153" t="s">
        <v>1120</v>
      </c>
      <c r="D23" s="152" t="s">
        <v>1119</v>
      </c>
      <c r="E23" s="151" t="s">
        <v>852</v>
      </c>
      <c r="F23" s="145" t="s">
        <v>1096</v>
      </c>
      <c r="G23" s="145" t="s">
        <v>490</v>
      </c>
      <c r="H23" s="145" t="s">
        <v>1097</v>
      </c>
      <c r="I23" s="150"/>
      <c r="J23" s="415">
        <v>9.51</v>
      </c>
      <c r="K23" s="414">
        <v>0.147</v>
      </c>
      <c r="L23" s="427"/>
      <c r="M23" s="414"/>
      <c r="N23" s="64" t="str">
        <f>IF(ISBLANK(J23),"",IF(J23&lt;=8.9,"KSM",IF(J23&lt;=9.5,"I A",IF(J23&lt;=10.24,"II A",IF(J23&lt;=11.24,"III A",IF(J23&lt;=12.34,"I JA",IF(J23&lt;=13.14,"II JA",IF(J23&lt;=13.74,"III JA"))))))))</f>
        <v>II A</v>
      </c>
      <c r="O23" s="145" t="s">
        <v>1118</v>
      </c>
      <c r="P23" s="428">
        <v>9.61</v>
      </c>
    </row>
    <row r="24" spans="1:16" ht="18" customHeight="1">
      <c r="A24" s="373">
        <v>4</v>
      </c>
      <c r="B24" s="416"/>
      <c r="C24" s="153" t="s">
        <v>957</v>
      </c>
      <c r="D24" s="152" t="s">
        <v>958</v>
      </c>
      <c r="E24" s="151" t="s">
        <v>857</v>
      </c>
      <c r="F24" s="145" t="s">
        <v>74</v>
      </c>
      <c r="G24" s="145" t="s">
        <v>49</v>
      </c>
      <c r="H24" s="145"/>
      <c r="I24" s="150"/>
      <c r="J24" s="415">
        <v>10.01</v>
      </c>
      <c r="K24" s="414">
        <v>0.252</v>
      </c>
      <c r="L24" s="427"/>
      <c r="M24" s="414"/>
      <c r="N24" s="64" t="str">
        <f>IF(ISBLANK(J24),"",IF(J24&lt;=8.9,"KSM",IF(J24&lt;=9.5,"I A",IF(J24&lt;=10.24,"II A",IF(J24&lt;=11.24,"III A",IF(J24&lt;=12.34,"I JA",IF(J24&lt;=13.14,"II JA",IF(J24&lt;=13.74,"III JA"))))))))</f>
        <v>II A</v>
      </c>
      <c r="O24" s="145" t="s">
        <v>928</v>
      </c>
      <c r="P24" s="428">
        <v>9.83</v>
      </c>
    </row>
    <row r="25" spans="1:16" ht="18" customHeight="1">
      <c r="A25" s="373">
        <v>5</v>
      </c>
      <c r="B25" s="416"/>
      <c r="C25" s="153" t="s">
        <v>1117</v>
      </c>
      <c r="D25" s="152" t="s">
        <v>1084</v>
      </c>
      <c r="E25" s="151" t="s">
        <v>1116</v>
      </c>
      <c r="F25" s="145" t="s">
        <v>64</v>
      </c>
      <c r="G25" s="145" t="s">
        <v>65</v>
      </c>
      <c r="H25" s="145"/>
      <c r="I25" s="150"/>
      <c r="J25" s="415">
        <v>10.76</v>
      </c>
      <c r="K25" s="414" t="s">
        <v>401</v>
      </c>
      <c r="L25" s="427"/>
      <c r="M25" s="414"/>
      <c r="N25" s="64" t="str">
        <f>IF(ISBLANK(J25),"",IF(J25&lt;=8.9,"KSM",IF(J25&lt;=9.5,"I A",IF(J25&lt;=10.24,"II A",IF(J25&lt;=11.24,"III A",IF(J25&lt;=12.34,"I JA",IF(J25&lt;=13.14,"II JA",IF(J25&lt;=13.74,"III JA"))))))))</f>
        <v>III A</v>
      </c>
      <c r="O25" s="145" t="s">
        <v>66</v>
      </c>
      <c r="P25" s="428">
        <v>10.55</v>
      </c>
    </row>
  </sheetData>
  <sheetProtection/>
  <printOptions horizontalCentered="1"/>
  <pageMargins left="0.3937007874015748" right="0.3937007874015748" top="0.6299212598425197" bottom="0.3937007874015748" header="0.15748031496062992" footer="0.3937007874015748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421875" style="400" customWidth="1"/>
    <col min="2" max="2" width="5.7109375" style="400" hidden="1" customWidth="1"/>
    <col min="3" max="3" width="10.28125" style="400" customWidth="1"/>
    <col min="4" max="4" width="13.7109375" style="400" bestFit="1" customWidth="1"/>
    <col min="5" max="5" width="10.7109375" style="409" customWidth="1"/>
    <col min="6" max="6" width="12.28125" style="410" customWidth="1"/>
    <col min="7" max="7" width="11.28125" style="410" customWidth="1"/>
    <col min="8" max="8" width="10.00390625" style="410" customWidth="1"/>
    <col min="9" max="9" width="5.8515625" style="410" bestFit="1" customWidth="1"/>
    <col min="10" max="10" width="8.140625" style="413" hidden="1" customWidth="1"/>
    <col min="11" max="11" width="4.8515625" style="413" hidden="1" customWidth="1"/>
    <col min="12" max="12" width="7.57421875" style="364" customWidth="1"/>
    <col min="13" max="13" width="4.8515625" style="413" bestFit="1" customWidth="1"/>
    <col min="14" max="14" width="4.7109375" style="92" bestFit="1" customWidth="1"/>
    <col min="15" max="15" width="22.57421875" style="412" bestFit="1" customWidth="1"/>
    <col min="16" max="16" width="5.421875" style="400" hidden="1" customWidth="1"/>
    <col min="17" max="16384" width="9.140625" style="400" customWidth="1"/>
  </cols>
  <sheetData>
    <row r="1" spans="1:14" s="186" customFormat="1" ht="15.75">
      <c r="A1" s="193" t="s">
        <v>0</v>
      </c>
      <c r="D1" s="191"/>
      <c r="E1" s="190"/>
      <c r="F1" s="190"/>
      <c r="G1" s="190"/>
      <c r="H1" s="189"/>
      <c r="I1" s="189"/>
      <c r="J1" s="188"/>
      <c r="K1" s="188"/>
      <c r="L1" s="192"/>
      <c r="M1" s="188"/>
      <c r="N1" s="98"/>
    </row>
    <row r="2" spans="1:14" s="186" customFormat="1" ht="15.75">
      <c r="A2" s="186" t="s">
        <v>887</v>
      </c>
      <c r="D2" s="191"/>
      <c r="E2" s="190"/>
      <c r="F2" s="190"/>
      <c r="G2" s="189"/>
      <c r="H2" s="189"/>
      <c r="I2" s="188"/>
      <c r="J2" s="188"/>
      <c r="K2" s="188"/>
      <c r="L2" s="188"/>
      <c r="M2" s="188"/>
      <c r="N2" s="95"/>
    </row>
    <row r="3" spans="1:15" s="412" customFormat="1" ht="12" customHeight="1">
      <c r="A3" s="400"/>
      <c r="B3" s="400"/>
      <c r="C3" s="400"/>
      <c r="D3" s="399"/>
      <c r="E3" s="423"/>
      <c r="F3" s="426"/>
      <c r="G3" s="426"/>
      <c r="H3" s="426"/>
      <c r="I3" s="426"/>
      <c r="J3" s="364"/>
      <c r="K3" s="364"/>
      <c r="L3" s="364"/>
      <c r="M3" s="364"/>
      <c r="N3" s="92"/>
      <c r="O3" s="425"/>
    </row>
    <row r="4" spans="3:15" s="401" customFormat="1" ht="15.75">
      <c r="C4" s="186" t="s">
        <v>1124</v>
      </c>
      <c r="D4" s="186"/>
      <c r="E4" s="423"/>
      <c r="F4" s="422"/>
      <c r="G4" s="422"/>
      <c r="H4" s="410"/>
      <c r="I4" s="410"/>
      <c r="J4" s="413"/>
      <c r="K4" s="413"/>
      <c r="L4" s="364"/>
      <c r="M4" s="413"/>
      <c r="N4" s="92"/>
      <c r="O4" s="412"/>
    </row>
    <row r="5" spans="3:7" ht="18" customHeight="1" thickBot="1">
      <c r="C5" s="424"/>
      <c r="D5" s="399" t="s">
        <v>125</v>
      </c>
      <c r="E5" s="423"/>
      <c r="F5" s="422"/>
      <c r="G5" s="422"/>
    </row>
    <row r="6" spans="1:15" s="407" customFormat="1" ht="18" customHeight="1" thickBot="1">
      <c r="A6" s="421" t="s">
        <v>395</v>
      </c>
      <c r="B6" s="420" t="s">
        <v>126</v>
      </c>
      <c r="C6" s="419" t="s">
        <v>6</v>
      </c>
      <c r="D6" s="405" t="s">
        <v>7</v>
      </c>
      <c r="E6" s="406" t="s">
        <v>8</v>
      </c>
      <c r="F6" s="335" t="s">
        <v>9</v>
      </c>
      <c r="G6" s="335" t="s">
        <v>10</v>
      </c>
      <c r="H6" s="335" t="s">
        <v>11</v>
      </c>
      <c r="I6" s="335" t="s">
        <v>12</v>
      </c>
      <c r="J6" s="406" t="s">
        <v>396</v>
      </c>
      <c r="K6" s="406" t="s">
        <v>397</v>
      </c>
      <c r="L6" s="406" t="s">
        <v>398</v>
      </c>
      <c r="M6" s="406" t="s">
        <v>397</v>
      </c>
      <c r="N6" s="72" t="s">
        <v>14</v>
      </c>
      <c r="O6" s="418" t="s">
        <v>15</v>
      </c>
    </row>
    <row r="7" spans="1:16" ht="18" customHeight="1">
      <c r="A7" s="373">
        <v>1</v>
      </c>
      <c r="B7" s="416"/>
      <c r="C7" s="153" t="s">
        <v>120</v>
      </c>
      <c r="D7" s="152" t="s">
        <v>119</v>
      </c>
      <c r="E7" s="151" t="s">
        <v>118</v>
      </c>
      <c r="F7" s="145" t="s">
        <v>19</v>
      </c>
      <c r="G7" s="145" t="s">
        <v>20</v>
      </c>
      <c r="H7" s="145"/>
      <c r="I7" s="150"/>
      <c r="J7" s="415">
        <v>9.24</v>
      </c>
      <c r="K7" s="414" t="s">
        <v>401</v>
      </c>
      <c r="L7" s="415">
        <v>9.41</v>
      </c>
      <c r="M7" s="414">
        <v>0.194</v>
      </c>
      <c r="N7" s="64" t="str">
        <f aca="true" t="shared" si="0" ref="N7:N12">IF(ISBLANK(J7),"",IF(J7&lt;=8.9,"KSM",IF(J7&lt;=9.5,"I A",IF(J7&lt;=10.24,"II A",IF(J7&lt;=11.24,"III A",IF(J7&lt;=12.34,"I JA",IF(J7&lt;=13.14,"II JA",IF(J7&lt;=13.74,"III JA"))))))))</f>
        <v>I A</v>
      </c>
      <c r="O7" s="145" t="s">
        <v>94</v>
      </c>
      <c r="P7" s="428">
        <v>9.09</v>
      </c>
    </row>
    <row r="8" spans="1:16" ht="18" customHeight="1">
      <c r="A8" s="373">
        <v>2</v>
      </c>
      <c r="B8" s="416"/>
      <c r="C8" s="153" t="s">
        <v>431</v>
      </c>
      <c r="D8" s="152" t="s">
        <v>432</v>
      </c>
      <c r="E8" s="151" t="s">
        <v>433</v>
      </c>
      <c r="F8" s="145" t="s">
        <v>74</v>
      </c>
      <c r="G8" s="145" t="s">
        <v>49</v>
      </c>
      <c r="H8" s="145"/>
      <c r="I8" s="150"/>
      <c r="J8" s="415">
        <v>9.2</v>
      </c>
      <c r="K8" s="414">
        <v>0.143</v>
      </c>
      <c r="L8" s="415">
        <v>9.05</v>
      </c>
      <c r="M8" s="414">
        <v>0.152</v>
      </c>
      <c r="N8" s="64" t="str">
        <f t="shared" si="0"/>
        <v>I A</v>
      </c>
      <c r="O8" s="145" t="s">
        <v>434</v>
      </c>
      <c r="P8" s="428">
        <v>9.3</v>
      </c>
    </row>
    <row r="9" spans="1:16" ht="18" customHeight="1">
      <c r="A9" s="373">
        <v>3</v>
      </c>
      <c r="B9" s="416"/>
      <c r="C9" s="153" t="s">
        <v>487</v>
      </c>
      <c r="D9" s="152" t="s">
        <v>1123</v>
      </c>
      <c r="E9" s="151" t="s">
        <v>1122</v>
      </c>
      <c r="F9" s="145" t="s">
        <v>48</v>
      </c>
      <c r="G9" s="145" t="s">
        <v>49</v>
      </c>
      <c r="H9" s="145"/>
      <c r="I9" s="150" t="s">
        <v>50</v>
      </c>
      <c r="J9" s="415">
        <v>9.17</v>
      </c>
      <c r="K9" s="414">
        <v>0.298</v>
      </c>
      <c r="L9" s="415">
        <v>8.99</v>
      </c>
      <c r="M9" s="414">
        <v>0.131</v>
      </c>
      <c r="N9" s="64" t="str">
        <f t="shared" si="0"/>
        <v>I A</v>
      </c>
      <c r="O9" s="145" t="s">
        <v>663</v>
      </c>
      <c r="P9" s="428">
        <v>9.16</v>
      </c>
    </row>
    <row r="10" spans="1:16" ht="18" customHeight="1">
      <c r="A10" s="373">
        <v>4</v>
      </c>
      <c r="B10" s="416"/>
      <c r="C10" s="153" t="s">
        <v>546</v>
      </c>
      <c r="D10" s="152" t="s">
        <v>547</v>
      </c>
      <c r="E10" s="151" t="s">
        <v>548</v>
      </c>
      <c r="F10" s="145" t="s">
        <v>19</v>
      </c>
      <c r="G10" s="145" t="s">
        <v>20</v>
      </c>
      <c r="H10" s="145"/>
      <c r="I10" s="150"/>
      <c r="J10" s="415">
        <v>9.18</v>
      </c>
      <c r="K10" s="414">
        <v>0.278</v>
      </c>
      <c r="L10" s="415">
        <v>9.02</v>
      </c>
      <c r="M10" s="414">
        <v>0.143</v>
      </c>
      <c r="N10" s="64" t="str">
        <f t="shared" si="0"/>
        <v>I A</v>
      </c>
      <c r="O10" s="145" t="s">
        <v>549</v>
      </c>
      <c r="P10" s="428">
        <v>9.13</v>
      </c>
    </row>
    <row r="11" spans="1:16" ht="18" customHeight="1">
      <c r="A11" s="373">
        <v>5</v>
      </c>
      <c r="B11" s="416"/>
      <c r="C11" s="153" t="s">
        <v>412</v>
      </c>
      <c r="D11" s="152" t="s">
        <v>413</v>
      </c>
      <c r="E11" s="151" t="s">
        <v>414</v>
      </c>
      <c r="F11" s="145" t="s">
        <v>38</v>
      </c>
      <c r="G11" s="145" t="s">
        <v>39</v>
      </c>
      <c r="H11" s="145"/>
      <c r="I11" s="150"/>
      <c r="J11" s="415">
        <v>9.22</v>
      </c>
      <c r="K11" s="414" t="s">
        <v>401</v>
      </c>
      <c r="L11" s="415">
        <v>9.09</v>
      </c>
      <c r="M11" s="414">
        <v>0.153</v>
      </c>
      <c r="N11" s="64" t="str">
        <f t="shared" si="0"/>
        <v>I A</v>
      </c>
      <c r="O11" s="145" t="s">
        <v>415</v>
      </c>
      <c r="P11" s="428">
        <v>9.43</v>
      </c>
    </row>
    <row r="12" spans="1:16" ht="18" customHeight="1">
      <c r="A12" s="373">
        <v>6</v>
      </c>
      <c r="B12" s="416"/>
      <c r="C12" s="153" t="s">
        <v>1120</v>
      </c>
      <c r="D12" s="152" t="s">
        <v>1119</v>
      </c>
      <c r="E12" s="151" t="s">
        <v>852</v>
      </c>
      <c r="F12" s="145" t="s">
        <v>1096</v>
      </c>
      <c r="G12" s="145" t="s">
        <v>490</v>
      </c>
      <c r="H12" s="145" t="s">
        <v>1097</v>
      </c>
      <c r="I12" s="150"/>
      <c r="J12" s="415">
        <v>9.51</v>
      </c>
      <c r="K12" s="414">
        <v>0.147</v>
      </c>
      <c r="L12" s="415">
        <v>10.67</v>
      </c>
      <c r="M12" s="414">
        <v>0.141</v>
      </c>
      <c r="N12" s="64" t="str">
        <f t="shared" si="0"/>
        <v>II A</v>
      </c>
      <c r="O12" s="145" t="s">
        <v>1118</v>
      </c>
      <c r="P12" s="428">
        <v>9.61</v>
      </c>
    </row>
  </sheetData>
  <sheetProtection/>
  <printOptions horizontalCentered="1"/>
  <pageMargins left="0.3937007874015748" right="0.3937007874015748" top="0.6299212598425197" bottom="0.3937007874015748" header="0.15748031496062992" footer="0.3937007874015748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P2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421875" style="400" customWidth="1"/>
    <col min="2" max="2" width="5.7109375" style="400" hidden="1" customWidth="1"/>
    <col min="3" max="3" width="10.28125" style="400" customWidth="1"/>
    <col min="4" max="4" width="13.7109375" style="400" bestFit="1" customWidth="1"/>
    <col min="5" max="5" width="10.7109375" style="409" customWidth="1"/>
    <col min="6" max="6" width="12.28125" style="410" customWidth="1"/>
    <col min="7" max="7" width="11.28125" style="410" customWidth="1"/>
    <col min="8" max="8" width="10.00390625" style="410" customWidth="1"/>
    <col min="9" max="9" width="5.8515625" style="410" bestFit="1" customWidth="1"/>
    <col min="10" max="10" width="8.140625" style="413" customWidth="1"/>
    <col min="11" max="11" width="4.8515625" style="413" bestFit="1" customWidth="1"/>
    <col min="12" max="12" width="7.57421875" style="364" customWidth="1"/>
    <col min="13" max="13" width="4.8515625" style="413" bestFit="1" customWidth="1"/>
    <col min="14" max="14" width="4.7109375" style="92" bestFit="1" customWidth="1"/>
    <col min="15" max="15" width="22.57421875" style="412" bestFit="1" customWidth="1"/>
    <col min="16" max="16" width="5.421875" style="400" hidden="1" customWidth="1"/>
    <col min="17" max="16384" width="9.140625" style="400" customWidth="1"/>
  </cols>
  <sheetData>
    <row r="1" spans="1:14" s="186" customFormat="1" ht="15.75">
      <c r="A1" s="193" t="s">
        <v>0</v>
      </c>
      <c r="D1" s="191"/>
      <c r="E1" s="190"/>
      <c r="F1" s="190"/>
      <c r="G1" s="190"/>
      <c r="H1" s="189"/>
      <c r="I1" s="189"/>
      <c r="J1" s="188"/>
      <c r="K1" s="188"/>
      <c r="L1" s="192"/>
      <c r="M1" s="188"/>
      <c r="N1" s="98"/>
    </row>
    <row r="2" spans="1:14" s="186" customFormat="1" ht="15.75">
      <c r="A2" s="186" t="s">
        <v>887</v>
      </c>
      <c r="D2" s="191"/>
      <c r="E2" s="190"/>
      <c r="F2" s="190"/>
      <c r="G2" s="189"/>
      <c r="H2" s="189"/>
      <c r="I2" s="188"/>
      <c r="J2" s="188"/>
      <c r="K2" s="188"/>
      <c r="L2" s="188"/>
      <c r="M2" s="188"/>
      <c r="N2" s="95"/>
    </row>
    <row r="3" spans="1:15" s="412" customFormat="1" ht="12" customHeight="1">
      <c r="A3" s="400"/>
      <c r="B3" s="400"/>
      <c r="C3" s="400"/>
      <c r="D3" s="399"/>
      <c r="E3" s="423"/>
      <c r="F3" s="426"/>
      <c r="G3" s="426"/>
      <c r="H3" s="426"/>
      <c r="I3" s="426"/>
      <c r="J3" s="364"/>
      <c r="K3" s="364"/>
      <c r="L3" s="364"/>
      <c r="M3" s="364"/>
      <c r="N3" s="92"/>
      <c r="O3" s="425"/>
    </row>
    <row r="4" spans="3:15" s="401" customFormat="1" ht="15.75">
      <c r="C4" s="186" t="s">
        <v>1124</v>
      </c>
      <c r="D4" s="186"/>
      <c r="E4" s="423"/>
      <c r="F4" s="422"/>
      <c r="G4" s="422"/>
      <c r="H4" s="410"/>
      <c r="I4" s="410"/>
      <c r="J4" s="413"/>
      <c r="K4" s="413"/>
      <c r="L4" s="364"/>
      <c r="M4" s="413"/>
      <c r="N4" s="92"/>
      <c r="O4" s="412"/>
    </row>
    <row r="5" spans="3:7" ht="18" customHeight="1" thickBot="1">
      <c r="C5" s="424"/>
      <c r="D5" s="399" t="s">
        <v>125</v>
      </c>
      <c r="E5" s="423"/>
      <c r="F5" s="422"/>
      <c r="G5" s="422"/>
    </row>
    <row r="6" spans="1:15" s="407" customFormat="1" ht="18" customHeight="1" thickBot="1">
      <c r="A6" s="421" t="s">
        <v>122</v>
      </c>
      <c r="B6" s="420" t="s">
        <v>126</v>
      </c>
      <c r="C6" s="419" t="s">
        <v>6</v>
      </c>
      <c r="D6" s="405" t="s">
        <v>7</v>
      </c>
      <c r="E6" s="406" t="s">
        <v>8</v>
      </c>
      <c r="F6" s="335" t="s">
        <v>9</v>
      </c>
      <c r="G6" s="335" t="s">
        <v>10</v>
      </c>
      <c r="H6" s="335" t="s">
        <v>11</v>
      </c>
      <c r="I6" s="335" t="s">
        <v>12</v>
      </c>
      <c r="J6" s="406" t="s">
        <v>396</v>
      </c>
      <c r="K6" s="406" t="s">
        <v>397</v>
      </c>
      <c r="L6" s="406" t="s">
        <v>398</v>
      </c>
      <c r="M6" s="406" t="s">
        <v>397</v>
      </c>
      <c r="N6" s="72" t="s">
        <v>14</v>
      </c>
      <c r="O6" s="418" t="s">
        <v>15</v>
      </c>
    </row>
    <row r="7" spans="1:16" ht="18" customHeight="1">
      <c r="A7" s="373">
        <v>1</v>
      </c>
      <c r="B7" s="416"/>
      <c r="C7" s="153" t="s">
        <v>487</v>
      </c>
      <c r="D7" s="152" t="s">
        <v>1123</v>
      </c>
      <c r="E7" s="151" t="s">
        <v>1122</v>
      </c>
      <c r="F7" s="145" t="s">
        <v>48</v>
      </c>
      <c r="G7" s="145" t="s">
        <v>49</v>
      </c>
      <c r="H7" s="145"/>
      <c r="I7" s="150" t="s">
        <v>50</v>
      </c>
      <c r="J7" s="427">
        <v>9.17</v>
      </c>
      <c r="K7" s="414">
        <v>0.298</v>
      </c>
      <c r="L7" s="415">
        <v>8.99</v>
      </c>
      <c r="M7" s="414">
        <v>0.131</v>
      </c>
      <c r="N7" s="64" t="str">
        <f>IF(ISBLANK(L7),"",IF(L7&lt;=8.9,"KSM",IF(L7&lt;=9.5,"I A",IF(L7&lt;=10.24,"II A",IF(L7&lt;=11.24,"III A",IF(L7&lt;=12.34,"I JA",IF(L7&lt;=13.14,"II JA",IF(L7&lt;=13.74,"III JA"))))))))</f>
        <v>I A</v>
      </c>
      <c r="O7" s="145" t="s">
        <v>663</v>
      </c>
      <c r="P7" s="428">
        <v>9.16</v>
      </c>
    </row>
    <row r="8" spans="1:16" ht="18" customHeight="1">
      <c r="A8" s="373">
        <v>2</v>
      </c>
      <c r="B8" s="416"/>
      <c r="C8" s="153" t="s">
        <v>546</v>
      </c>
      <c r="D8" s="152" t="s">
        <v>547</v>
      </c>
      <c r="E8" s="151" t="s">
        <v>548</v>
      </c>
      <c r="F8" s="145" t="s">
        <v>19</v>
      </c>
      <c r="G8" s="145" t="s">
        <v>20</v>
      </c>
      <c r="H8" s="145"/>
      <c r="I8" s="150">
        <v>18</v>
      </c>
      <c r="J8" s="427">
        <v>9.18</v>
      </c>
      <c r="K8" s="414">
        <v>0.278</v>
      </c>
      <c r="L8" s="415">
        <v>9.02</v>
      </c>
      <c r="M8" s="414">
        <v>0.143</v>
      </c>
      <c r="N8" s="64" t="str">
        <f>IF(ISBLANK(L8),"",IF(L8&lt;=8.9,"KSM",IF(L8&lt;=9.5,"I A",IF(L8&lt;=10.24,"II A",IF(L8&lt;=11.24,"III A",IF(L8&lt;=12.34,"I JA",IF(L8&lt;=13.14,"II JA",IF(L8&lt;=13.74,"III JA"))))))))</f>
        <v>I A</v>
      </c>
      <c r="O8" s="145" t="s">
        <v>549</v>
      </c>
      <c r="P8" s="428">
        <v>9.13</v>
      </c>
    </row>
    <row r="9" spans="1:16" ht="18" customHeight="1">
      <c r="A9" s="373">
        <v>3</v>
      </c>
      <c r="B9" s="416"/>
      <c r="C9" s="153" t="s">
        <v>431</v>
      </c>
      <c r="D9" s="152" t="s">
        <v>432</v>
      </c>
      <c r="E9" s="151" t="s">
        <v>433</v>
      </c>
      <c r="F9" s="145" t="s">
        <v>74</v>
      </c>
      <c r="G9" s="145" t="s">
        <v>49</v>
      </c>
      <c r="H9" s="145"/>
      <c r="I9" s="150">
        <v>14</v>
      </c>
      <c r="J9" s="427">
        <v>9.2</v>
      </c>
      <c r="K9" s="414">
        <v>0.143</v>
      </c>
      <c r="L9" s="415">
        <v>9.05</v>
      </c>
      <c r="M9" s="414">
        <v>0.152</v>
      </c>
      <c r="N9" s="64" t="str">
        <f>IF(ISBLANK(L9),"",IF(L9&lt;=8.9,"KSM",IF(L9&lt;=9.5,"I A",IF(L9&lt;=10.24,"II A",IF(L9&lt;=11.24,"III A",IF(L9&lt;=12.34,"I JA",IF(L9&lt;=13.14,"II JA",IF(L9&lt;=13.74,"III JA"))))))))</f>
        <v>I A</v>
      </c>
      <c r="O9" s="145" t="s">
        <v>434</v>
      </c>
      <c r="P9" s="428">
        <v>9.3</v>
      </c>
    </row>
    <row r="10" spans="1:16" ht="18" customHeight="1">
      <c r="A10" s="373">
        <v>4</v>
      </c>
      <c r="B10" s="416"/>
      <c r="C10" s="153" t="s">
        <v>412</v>
      </c>
      <c r="D10" s="152" t="s">
        <v>413</v>
      </c>
      <c r="E10" s="151" t="s">
        <v>414</v>
      </c>
      <c r="F10" s="145" t="s">
        <v>38</v>
      </c>
      <c r="G10" s="145" t="s">
        <v>39</v>
      </c>
      <c r="H10" s="145"/>
      <c r="I10" s="150">
        <v>11</v>
      </c>
      <c r="J10" s="427">
        <v>9.22</v>
      </c>
      <c r="K10" s="414" t="s">
        <v>401</v>
      </c>
      <c r="L10" s="415">
        <v>9.09</v>
      </c>
      <c r="M10" s="414">
        <v>0.153</v>
      </c>
      <c r="N10" s="64" t="str">
        <f>IF(ISBLANK(L10),"",IF(L10&lt;=8.9,"KSM",IF(L10&lt;=9.5,"I A",IF(L10&lt;=10.24,"II A",IF(L10&lt;=11.24,"III A",IF(L10&lt;=12.34,"I JA",IF(L10&lt;=13.14,"II JA",IF(L10&lt;=13.74,"III JA"))))))))</f>
        <v>I A</v>
      </c>
      <c r="O10" s="145" t="s">
        <v>415</v>
      </c>
      <c r="P10" s="428">
        <v>9.43</v>
      </c>
    </row>
    <row r="11" spans="1:16" ht="18" customHeight="1">
      <c r="A11" s="373">
        <v>5</v>
      </c>
      <c r="B11" s="416"/>
      <c r="C11" s="153" t="s">
        <v>120</v>
      </c>
      <c r="D11" s="152" t="s">
        <v>119</v>
      </c>
      <c r="E11" s="151" t="s">
        <v>118</v>
      </c>
      <c r="F11" s="145" t="s">
        <v>19</v>
      </c>
      <c r="G11" s="145" t="s">
        <v>20</v>
      </c>
      <c r="H11" s="145"/>
      <c r="I11" s="150">
        <v>9</v>
      </c>
      <c r="J11" s="415">
        <v>9.24</v>
      </c>
      <c r="K11" s="414" t="s">
        <v>401</v>
      </c>
      <c r="L11" s="427">
        <v>9.41</v>
      </c>
      <c r="M11" s="414">
        <v>0.194</v>
      </c>
      <c r="N11" s="64" t="str">
        <f aca="true" t="shared" si="0" ref="N11:N20">IF(ISBLANK(J11),"",IF(J11&lt;=8.9,"KSM",IF(J11&lt;=9.5,"I A",IF(J11&lt;=10.24,"II A",IF(J11&lt;=11.24,"III A",IF(J11&lt;=12.34,"I JA",IF(J11&lt;=13.14,"II JA",IF(J11&lt;=13.74,"III JA"))))))))</f>
        <v>I A</v>
      </c>
      <c r="O11" s="145" t="s">
        <v>94</v>
      </c>
      <c r="P11" s="428">
        <v>9.09</v>
      </c>
    </row>
    <row r="12" spans="1:16" ht="18" customHeight="1">
      <c r="A12" s="373">
        <v>6</v>
      </c>
      <c r="B12" s="416"/>
      <c r="C12" s="153" t="s">
        <v>1120</v>
      </c>
      <c r="D12" s="152" t="s">
        <v>1119</v>
      </c>
      <c r="E12" s="151" t="s">
        <v>852</v>
      </c>
      <c r="F12" s="145" t="s">
        <v>1096</v>
      </c>
      <c r="G12" s="145" t="s">
        <v>490</v>
      </c>
      <c r="H12" s="145" t="s">
        <v>1097</v>
      </c>
      <c r="I12" s="150">
        <v>8</v>
      </c>
      <c r="J12" s="415">
        <v>9.51</v>
      </c>
      <c r="K12" s="414">
        <v>0.147</v>
      </c>
      <c r="L12" s="427">
        <v>10.67</v>
      </c>
      <c r="M12" s="414">
        <v>0.141</v>
      </c>
      <c r="N12" s="64" t="str">
        <f t="shared" si="0"/>
        <v>II A</v>
      </c>
      <c r="O12" s="145" t="s">
        <v>1118</v>
      </c>
      <c r="P12" s="428">
        <v>9.61</v>
      </c>
    </row>
    <row r="13" spans="1:16" ht="18" customHeight="1">
      <c r="A13" s="373">
        <v>7</v>
      </c>
      <c r="B13" s="416">
        <v>155</v>
      </c>
      <c r="C13" s="153" t="s">
        <v>463</v>
      </c>
      <c r="D13" s="152" t="s">
        <v>1045</v>
      </c>
      <c r="E13" s="151" t="s">
        <v>367</v>
      </c>
      <c r="F13" s="145" t="s">
        <v>64</v>
      </c>
      <c r="G13" s="145" t="s">
        <v>65</v>
      </c>
      <c r="H13" s="145"/>
      <c r="I13" s="150">
        <v>7</v>
      </c>
      <c r="J13" s="415">
        <v>9.82</v>
      </c>
      <c r="K13" s="414">
        <v>0.388</v>
      </c>
      <c r="L13" s="427"/>
      <c r="M13" s="414"/>
      <c r="N13" s="64" t="str">
        <f t="shared" si="0"/>
        <v>II A</v>
      </c>
      <c r="O13" s="145" t="s">
        <v>66</v>
      </c>
      <c r="P13" s="428">
        <v>9.62</v>
      </c>
    </row>
    <row r="14" spans="1:16" ht="18" customHeight="1">
      <c r="A14" s="373">
        <v>8</v>
      </c>
      <c r="B14" s="416"/>
      <c r="C14" s="153" t="s">
        <v>905</v>
      </c>
      <c r="D14" s="152" t="s">
        <v>906</v>
      </c>
      <c r="E14" s="151" t="s">
        <v>907</v>
      </c>
      <c r="F14" s="145" t="s">
        <v>55</v>
      </c>
      <c r="G14" s="145" t="s">
        <v>39</v>
      </c>
      <c r="H14" s="145"/>
      <c r="I14" s="150">
        <v>6</v>
      </c>
      <c r="J14" s="415">
        <v>9.93</v>
      </c>
      <c r="K14" s="414">
        <v>0.368</v>
      </c>
      <c r="L14" s="427"/>
      <c r="M14" s="414"/>
      <c r="N14" s="64" t="str">
        <f t="shared" si="0"/>
        <v>II A</v>
      </c>
      <c r="O14" s="145" t="s">
        <v>415</v>
      </c>
      <c r="P14" s="428">
        <v>9.97</v>
      </c>
    </row>
    <row r="15" spans="1:16" ht="18" customHeight="1">
      <c r="A15" s="373">
        <v>9</v>
      </c>
      <c r="B15" s="416"/>
      <c r="C15" s="153" t="s">
        <v>957</v>
      </c>
      <c r="D15" s="152" t="s">
        <v>958</v>
      </c>
      <c r="E15" s="151" t="s">
        <v>857</v>
      </c>
      <c r="F15" s="145" t="s">
        <v>74</v>
      </c>
      <c r="G15" s="145" t="s">
        <v>49</v>
      </c>
      <c r="H15" s="145"/>
      <c r="I15" s="150">
        <v>5</v>
      </c>
      <c r="J15" s="415">
        <v>10.01</v>
      </c>
      <c r="K15" s="414">
        <v>0.252</v>
      </c>
      <c r="L15" s="427"/>
      <c r="M15" s="414"/>
      <c r="N15" s="64" t="str">
        <f t="shared" si="0"/>
        <v>II A</v>
      </c>
      <c r="O15" s="145" t="s">
        <v>928</v>
      </c>
      <c r="P15" s="428">
        <v>9.83</v>
      </c>
    </row>
    <row r="16" spans="1:16" ht="18" customHeight="1">
      <c r="A16" s="373">
        <v>10</v>
      </c>
      <c r="B16" s="416"/>
      <c r="C16" s="153" t="s">
        <v>426</v>
      </c>
      <c r="D16" s="152" t="s">
        <v>970</v>
      </c>
      <c r="E16" s="151" t="s">
        <v>971</v>
      </c>
      <c r="F16" s="145" t="s">
        <v>74</v>
      </c>
      <c r="G16" s="145" t="s">
        <v>49</v>
      </c>
      <c r="H16" s="145"/>
      <c r="I16" s="150">
        <v>4</v>
      </c>
      <c r="J16" s="415">
        <v>10.11</v>
      </c>
      <c r="K16" s="414">
        <v>0.237</v>
      </c>
      <c r="L16" s="427"/>
      <c r="M16" s="414"/>
      <c r="N16" s="64" t="str">
        <f t="shared" si="0"/>
        <v>II A</v>
      </c>
      <c r="O16" s="145" t="s">
        <v>434</v>
      </c>
      <c r="P16" s="428">
        <v>10.3</v>
      </c>
    </row>
    <row r="17" spans="1:16" ht="18" customHeight="1">
      <c r="A17" s="373">
        <v>11</v>
      </c>
      <c r="B17" s="416">
        <v>148</v>
      </c>
      <c r="C17" s="153" t="s">
        <v>922</v>
      </c>
      <c r="D17" s="152" t="s">
        <v>923</v>
      </c>
      <c r="E17" s="151" t="s">
        <v>783</v>
      </c>
      <c r="F17" s="145" t="s">
        <v>1035</v>
      </c>
      <c r="G17" s="145" t="s">
        <v>386</v>
      </c>
      <c r="H17" s="145"/>
      <c r="I17" s="150">
        <v>3</v>
      </c>
      <c r="J17" s="415">
        <v>10.31</v>
      </c>
      <c r="K17" s="414">
        <v>0.16</v>
      </c>
      <c r="L17" s="427"/>
      <c r="M17" s="414"/>
      <c r="N17" s="64" t="str">
        <f t="shared" si="0"/>
        <v>III A</v>
      </c>
      <c r="O17" s="145" t="s">
        <v>924</v>
      </c>
      <c r="P17" s="428">
        <v>10.7</v>
      </c>
    </row>
    <row r="18" spans="1:16" ht="18" customHeight="1">
      <c r="A18" s="373">
        <v>12</v>
      </c>
      <c r="B18" s="416"/>
      <c r="C18" s="153" t="s">
        <v>103</v>
      </c>
      <c r="D18" s="152" t="s">
        <v>1121</v>
      </c>
      <c r="E18" s="151" t="s">
        <v>212</v>
      </c>
      <c r="F18" s="145" t="s">
        <v>74</v>
      </c>
      <c r="G18" s="145" t="s">
        <v>49</v>
      </c>
      <c r="H18" s="145"/>
      <c r="I18" s="150">
        <v>2</v>
      </c>
      <c r="J18" s="415">
        <v>10.41</v>
      </c>
      <c r="K18" s="414" t="s">
        <v>401</v>
      </c>
      <c r="L18" s="427"/>
      <c r="M18" s="414"/>
      <c r="N18" s="64" t="str">
        <f t="shared" si="0"/>
        <v>III A</v>
      </c>
      <c r="O18" s="145" t="s">
        <v>928</v>
      </c>
      <c r="P18" s="428">
        <v>10.24</v>
      </c>
    </row>
    <row r="19" spans="1:16" ht="18" customHeight="1">
      <c r="A19" s="373">
        <v>13</v>
      </c>
      <c r="B19" s="416"/>
      <c r="C19" s="153" t="s">
        <v>914</v>
      </c>
      <c r="D19" s="152" t="s">
        <v>915</v>
      </c>
      <c r="E19" s="151" t="s">
        <v>916</v>
      </c>
      <c r="F19" s="145" t="s">
        <v>38</v>
      </c>
      <c r="G19" s="145" t="s">
        <v>39</v>
      </c>
      <c r="H19" s="145"/>
      <c r="I19" s="150">
        <v>1</v>
      </c>
      <c r="J19" s="415">
        <v>10.59</v>
      </c>
      <c r="K19" s="414">
        <v>0.185</v>
      </c>
      <c r="L19" s="427"/>
      <c r="M19" s="414"/>
      <c r="N19" s="64" t="str">
        <f t="shared" si="0"/>
        <v>III A</v>
      </c>
      <c r="O19" s="145" t="s">
        <v>420</v>
      </c>
      <c r="P19" s="428">
        <v>9.97</v>
      </c>
    </row>
    <row r="20" spans="1:16" ht="18" customHeight="1">
      <c r="A20" s="373">
        <v>14</v>
      </c>
      <c r="B20" s="416"/>
      <c r="C20" s="153" t="s">
        <v>1117</v>
      </c>
      <c r="D20" s="152" t="s">
        <v>1084</v>
      </c>
      <c r="E20" s="151" t="s">
        <v>1116</v>
      </c>
      <c r="F20" s="145" t="s">
        <v>64</v>
      </c>
      <c r="G20" s="145" t="s">
        <v>65</v>
      </c>
      <c r="H20" s="145"/>
      <c r="I20" s="150"/>
      <c r="J20" s="415">
        <v>10.76</v>
      </c>
      <c r="K20" s="414" t="s">
        <v>401</v>
      </c>
      <c r="L20" s="427"/>
      <c r="M20" s="414"/>
      <c r="N20" s="64" t="str">
        <f t="shared" si="0"/>
        <v>III A</v>
      </c>
      <c r="O20" s="145" t="s">
        <v>66</v>
      </c>
      <c r="P20" s="428">
        <v>10.55</v>
      </c>
    </row>
  </sheetData>
  <sheetProtection/>
  <printOptions horizontalCentered="1"/>
  <pageMargins left="0.3937007874015748" right="0.3937007874015748" top="0.6299212598425197" bottom="0.3937007874015748" header="0.15748031496062992" footer="0.3937007874015748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.7109375" style="400" customWidth="1"/>
    <col min="2" max="2" width="5.7109375" style="400" hidden="1" customWidth="1"/>
    <col min="3" max="3" width="11.140625" style="400" customWidth="1"/>
    <col min="4" max="4" width="13.140625" style="400" bestFit="1" customWidth="1"/>
    <col min="5" max="5" width="10.7109375" style="409" customWidth="1"/>
    <col min="6" max="6" width="12.7109375" style="410" bestFit="1" customWidth="1"/>
    <col min="7" max="7" width="10.7109375" style="410" bestFit="1" customWidth="1"/>
    <col min="8" max="8" width="7.140625" style="410" customWidth="1"/>
    <col min="9" max="9" width="5.8515625" style="410" bestFit="1" customWidth="1"/>
    <col min="10" max="10" width="8.140625" style="413" customWidth="1"/>
    <col min="11" max="11" width="4.8515625" style="413" bestFit="1" customWidth="1"/>
    <col min="12" max="12" width="7.00390625" style="364" hidden="1" customWidth="1"/>
    <col min="13" max="13" width="4.421875" style="413" hidden="1" customWidth="1"/>
    <col min="14" max="14" width="4.7109375" style="364" bestFit="1" customWidth="1"/>
    <col min="15" max="15" width="27.28125" style="412" customWidth="1"/>
    <col min="16" max="16" width="3.7109375" style="412" hidden="1" customWidth="1"/>
    <col min="17" max="16384" width="9.140625" style="400" customWidth="1"/>
  </cols>
  <sheetData>
    <row r="1" spans="1:16" s="186" customFormat="1" ht="15.75">
      <c r="A1" s="193" t="s">
        <v>0</v>
      </c>
      <c r="D1" s="191"/>
      <c r="E1" s="190"/>
      <c r="F1" s="190"/>
      <c r="G1" s="190"/>
      <c r="H1" s="189"/>
      <c r="I1" s="189"/>
      <c r="J1" s="188"/>
      <c r="K1" s="188"/>
      <c r="L1" s="192"/>
      <c r="M1" s="188"/>
      <c r="N1" s="192"/>
      <c r="P1" s="407"/>
    </row>
    <row r="2" spans="1:16" s="186" customFormat="1" ht="15.75">
      <c r="A2" s="186" t="s">
        <v>887</v>
      </c>
      <c r="D2" s="191"/>
      <c r="E2" s="190"/>
      <c r="F2" s="190"/>
      <c r="G2" s="189"/>
      <c r="H2" s="189"/>
      <c r="I2" s="188"/>
      <c r="J2" s="188"/>
      <c r="K2" s="188"/>
      <c r="L2" s="188"/>
      <c r="M2" s="188"/>
      <c r="N2" s="187"/>
      <c r="P2" s="407"/>
    </row>
    <row r="3" spans="1:15" s="412" customFormat="1" ht="12" customHeight="1">
      <c r="A3" s="400"/>
      <c r="B3" s="400"/>
      <c r="C3" s="400"/>
      <c r="D3" s="399"/>
      <c r="E3" s="423"/>
      <c r="F3" s="426"/>
      <c r="G3" s="426"/>
      <c r="H3" s="426"/>
      <c r="I3" s="426"/>
      <c r="J3" s="364"/>
      <c r="K3" s="364"/>
      <c r="L3" s="364"/>
      <c r="M3" s="364"/>
      <c r="N3" s="364"/>
      <c r="O3" s="425"/>
    </row>
    <row r="4" spans="3:16" s="401" customFormat="1" ht="15.75">
      <c r="C4" s="186" t="s">
        <v>1115</v>
      </c>
      <c r="D4" s="186"/>
      <c r="E4" s="423"/>
      <c r="F4" s="422"/>
      <c r="G4" s="422"/>
      <c r="H4" s="410"/>
      <c r="I4" s="410"/>
      <c r="J4" s="413"/>
      <c r="K4" s="413"/>
      <c r="L4" s="364"/>
      <c r="M4" s="413"/>
      <c r="N4" s="364"/>
      <c r="O4" s="412"/>
      <c r="P4" s="412"/>
    </row>
    <row r="5" spans="3:7" ht="18" customHeight="1" thickBot="1">
      <c r="C5" s="424">
        <v>1</v>
      </c>
      <c r="D5" s="399" t="s">
        <v>910</v>
      </c>
      <c r="E5" s="423"/>
      <c r="F5" s="422"/>
      <c r="G5" s="422"/>
    </row>
    <row r="6" spans="1:15" s="407" customFormat="1" ht="18" customHeight="1" thickBot="1">
      <c r="A6" s="421" t="s">
        <v>395</v>
      </c>
      <c r="B6" s="420" t="s">
        <v>126</v>
      </c>
      <c r="C6" s="419" t="s">
        <v>6</v>
      </c>
      <c r="D6" s="405" t="s">
        <v>7</v>
      </c>
      <c r="E6" s="406" t="s">
        <v>8</v>
      </c>
      <c r="F6" s="335" t="s">
        <v>9</v>
      </c>
      <c r="G6" s="335" t="s">
        <v>10</v>
      </c>
      <c r="H6" s="335" t="s">
        <v>1111</v>
      </c>
      <c r="I6" s="335" t="s">
        <v>12</v>
      </c>
      <c r="J6" s="406" t="s">
        <v>13</v>
      </c>
      <c r="K6" s="406" t="s">
        <v>397</v>
      </c>
      <c r="L6" s="406" t="s">
        <v>398</v>
      </c>
      <c r="M6" s="406" t="s">
        <v>397</v>
      </c>
      <c r="N6" s="375" t="s">
        <v>14</v>
      </c>
      <c r="O6" s="418" t="s">
        <v>15</v>
      </c>
    </row>
    <row r="7" spans="1:16" ht="18" customHeight="1">
      <c r="A7" s="373">
        <v>1</v>
      </c>
      <c r="B7" s="416"/>
      <c r="C7" s="153" t="s">
        <v>326</v>
      </c>
      <c r="D7" s="152" t="s">
        <v>1114</v>
      </c>
      <c r="E7" s="151" t="s">
        <v>1113</v>
      </c>
      <c r="F7" s="145" t="s">
        <v>245</v>
      </c>
      <c r="G7" s="145" t="s">
        <v>246</v>
      </c>
      <c r="H7" s="145"/>
      <c r="I7" s="150"/>
      <c r="J7" s="415">
        <v>11.22</v>
      </c>
      <c r="K7" s="414">
        <v>0.432</v>
      </c>
      <c r="L7" s="415"/>
      <c r="M7" s="414"/>
      <c r="N7" s="64" t="str">
        <f>IF(ISBLANK(J7),"",IF(J7&gt;11.6,"",IF(J7&lt;=8.15,"KSM",IF(J7&lt;=8.7,"I A",IF(J7&lt;=9.3,"II A",IF(J7&lt;=10,"III A",IF(J7&lt;=10.9,"I JA",IF(J7&lt;=11.6,"II JA"))))))))</f>
        <v>II JA</v>
      </c>
      <c r="O7" s="145" t="s">
        <v>1112</v>
      </c>
      <c r="P7" s="417">
        <v>11.35</v>
      </c>
    </row>
    <row r="8" spans="1:16" ht="18" customHeight="1">
      <c r="A8" s="373">
        <v>2</v>
      </c>
      <c r="B8" s="416"/>
      <c r="C8" s="153" t="s">
        <v>638</v>
      </c>
      <c r="D8" s="152" t="s">
        <v>639</v>
      </c>
      <c r="E8" s="151" t="s">
        <v>640</v>
      </c>
      <c r="F8" s="145" t="s">
        <v>32</v>
      </c>
      <c r="G8" s="145" t="s">
        <v>33</v>
      </c>
      <c r="H8" s="145"/>
      <c r="I8" s="150"/>
      <c r="J8" s="415">
        <v>8.86</v>
      </c>
      <c r="K8" s="414">
        <v>0.163</v>
      </c>
      <c r="L8" s="415"/>
      <c r="M8" s="414"/>
      <c r="N8" s="64" t="str">
        <f>IF(ISBLANK(J8),"",IF(J8&gt;11.6,"",IF(J8&lt;=8.15,"KSM",IF(J8&lt;=8.7,"I A",IF(J8&lt;=9.3,"II A",IF(J8&lt;=10,"III A",IF(J8&lt;=10.9,"I JA",IF(J8&lt;=11.6,"II JA"))))))))</f>
        <v>II A</v>
      </c>
      <c r="O8" s="145" t="s">
        <v>323</v>
      </c>
      <c r="P8" s="412">
        <v>8.97</v>
      </c>
    </row>
    <row r="9" spans="1:16" ht="18" customHeight="1">
      <c r="A9" s="373">
        <v>3</v>
      </c>
      <c r="B9" s="416"/>
      <c r="C9" s="153" t="s">
        <v>216</v>
      </c>
      <c r="D9" s="152" t="s">
        <v>217</v>
      </c>
      <c r="E9" s="151" t="s">
        <v>218</v>
      </c>
      <c r="F9" s="145" t="s">
        <v>219</v>
      </c>
      <c r="G9" s="145" t="s">
        <v>220</v>
      </c>
      <c r="H9" s="145"/>
      <c r="I9" s="150"/>
      <c r="J9" s="415">
        <v>8.1</v>
      </c>
      <c r="K9" s="414">
        <v>0.155</v>
      </c>
      <c r="L9" s="415"/>
      <c r="M9" s="414"/>
      <c r="N9" s="64" t="str">
        <f>IF(ISBLANK(J9),"",IF(J9&gt;11.6,"",IF(J9&lt;=8.15,"KSM",IF(J9&lt;=8.7,"I A",IF(J9&lt;=9.3,"II A",IF(J9&lt;=10,"III A",IF(J9&lt;=10.9,"I JA",IF(J9&lt;=11.6,"II JA"))))))))</f>
        <v>KSM</v>
      </c>
      <c r="O9" s="145" t="s">
        <v>223</v>
      </c>
      <c r="P9" s="417">
        <v>8.1</v>
      </c>
    </row>
    <row r="10" spans="1:16" ht="18" customHeight="1">
      <c r="A10" s="373">
        <v>4</v>
      </c>
      <c r="B10" s="416"/>
      <c r="C10" s="153" t="s">
        <v>314</v>
      </c>
      <c r="D10" s="152" t="s">
        <v>389</v>
      </c>
      <c r="E10" s="151" t="s">
        <v>388</v>
      </c>
      <c r="F10" s="145" t="s">
        <v>387</v>
      </c>
      <c r="G10" s="145" t="s">
        <v>386</v>
      </c>
      <c r="H10" s="145"/>
      <c r="I10" s="150"/>
      <c r="J10" s="415">
        <v>8.95</v>
      </c>
      <c r="K10" s="414">
        <v>0.208</v>
      </c>
      <c r="L10" s="415"/>
      <c r="M10" s="414"/>
      <c r="N10" s="64" t="str">
        <f>IF(ISBLANK(J10),"",IF(J10&gt;11.6,"",IF(J10&lt;=8.15,"KSM",IF(J10&lt;=8.7,"I A",IF(J10&lt;=9.3,"II A",IF(J10&lt;=10,"III A",IF(J10&lt;=10.9,"I JA",IF(J10&lt;=11.6,"II JA"))))))))</f>
        <v>II A</v>
      </c>
      <c r="O10" s="145" t="s">
        <v>385</v>
      </c>
      <c r="P10" s="417">
        <v>8.94</v>
      </c>
    </row>
    <row r="11" spans="1:16" ht="18" customHeight="1">
      <c r="A11" s="373">
        <v>5</v>
      </c>
      <c r="B11" s="416"/>
      <c r="C11" s="153" t="s">
        <v>926</v>
      </c>
      <c r="D11" s="152" t="s">
        <v>927</v>
      </c>
      <c r="E11" s="151" t="s">
        <v>775</v>
      </c>
      <c r="F11" s="145" t="s">
        <v>74</v>
      </c>
      <c r="G11" s="145" t="s">
        <v>49</v>
      </c>
      <c r="H11" s="145"/>
      <c r="I11" s="150"/>
      <c r="J11" s="415">
        <v>9.8</v>
      </c>
      <c r="K11" s="414">
        <v>0.262</v>
      </c>
      <c r="L11" s="415"/>
      <c r="M11" s="414"/>
      <c r="N11" s="64" t="str">
        <f>IF(ISBLANK(J11),"",IF(J11&gt;11.6,"",IF(J11&lt;=8.15,"KSM",IF(J11&lt;=8.7,"I A",IF(J11&lt;=9.3,"II A",IF(J11&lt;=10,"III A",IF(J11&lt;=10.9,"I JA",IF(J11&lt;=11.6,"II JA"))))))))</f>
        <v>III A</v>
      </c>
      <c r="O11" s="145" t="s">
        <v>928</v>
      </c>
      <c r="P11" s="412">
        <v>9.69</v>
      </c>
    </row>
    <row r="12" spans="3:7" ht="18" customHeight="1" thickBot="1">
      <c r="C12" s="424">
        <v>2</v>
      </c>
      <c r="D12" s="399" t="s">
        <v>910</v>
      </c>
      <c r="E12" s="423"/>
      <c r="F12" s="422"/>
      <c r="G12" s="422"/>
    </row>
    <row r="13" spans="1:18" s="407" customFormat="1" ht="18" customHeight="1" thickBot="1">
      <c r="A13" s="421" t="s">
        <v>395</v>
      </c>
      <c r="B13" s="420" t="s">
        <v>126</v>
      </c>
      <c r="C13" s="419" t="s">
        <v>6</v>
      </c>
      <c r="D13" s="405" t="s">
        <v>7</v>
      </c>
      <c r="E13" s="406" t="s">
        <v>8</v>
      </c>
      <c r="F13" s="335" t="s">
        <v>9</v>
      </c>
      <c r="G13" s="335" t="s">
        <v>10</v>
      </c>
      <c r="H13" s="335" t="s">
        <v>1111</v>
      </c>
      <c r="I13" s="335" t="s">
        <v>12</v>
      </c>
      <c r="J13" s="406" t="s">
        <v>13</v>
      </c>
      <c r="K13" s="406" t="s">
        <v>397</v>
      </c>
      <c r="L13" s="406" t="s">
        <v>398</v>
      </c>
      <c r="M13" s="406" t="s">
        <v>397</v>
      </c>
      <c r="N13" s="375" t="s">
        <v>14</v>
      </c>
      <c r="O13" s="418" t="s">
        <v>15</v>
      </c>
      <c r="R13" s="400"/>
    </row>
    <row r="14" spans="1:16" ht="18" customHeight="1">
      <c r="A14" s="373">
        <v>1</v>
      </c>
      <c r="B14" s="416"/>
      <c r="C14" s="153" t="s">
        <v>250</v>
      </c>
      <c r="D14" s="152" t="s">
        <v>251</v>
      </c>
      <c r="E14" s="151" t="s">
        <v>252</v>
      </c>
      <c r="F14" s="145" t="s">
        <v>236</v>
      </c>
      <c r="G14" s="145" t="s">
        <v>90</v>
      </c>
      <c r="H14" s="145"/>
      <c r="I14" s="150"/>
      <c r="J14" s="415">
        <v>9.6</v>
      </c>
      <c r="K14" s="414">
        <v>0.207</v>
      </c>
      <c r="L14" s="415"/>
      <c r="M14" s="414"/>
      <c r="N14" s="64" t="str">
        <f>IF(ISBLANK(J14),"",IF(J14&gt;11.6,"",IF(J14&lt;=8.15,"KSM",IF(J14&lt;=8.7,"I A",IF(J14&lt;=9.3,"II A",IF(J14&lt;=10,"III A",IF(J14&lt;=10.9,"I JA",IF(J14&lt;=11.6,"II JA"))))))))</f>
        <v>III A</v>
      </c>
      <c r="O14" s="145" t="s">
        <v>253</v>
      </c>
      <c r="P14" s="412" t="s">
        <v>117</v>
      </c>
    </row>
    <row r="15" spans="1:16" ht="18" customHeight="1">
      <c r="A15" s="373">
        <v>2</v>
      </c>
      <c r="B15" s="416"/>
      <c r="C15" s="153" t="s">
        <v>694</v>
      </c>
      <c r="D15" s="152" t="s">
        <v>1110</v>
      </c>
      <c r="E15" s="151" t="s">
        <v>709</v>
      </c>
      <c r="F15" s="145" t="s">
        <v>64</v>
      </c>
      <c r="G15" s="145" t="s">
        <v>65</v>
      </c>
      <c r="H15" s="145"/>
      <c r="I15" s="150"/>
      <c r="J15" s="415">
        <v>9.09</v>
      </c>
      <c r="K15" s="414">
        <v>0.109</v>
      </c>
      <c r="L15" s="415"/>
      <c r="M15" s="414"/>
      <c r="N15" s="64" t="str">
        <f>IF(ISBLANK(J15),"",IF(J15&gt;11.6,"",IF(J15&lt;=8.15,"KSM",IF(J15&lt;=8.7,"I A",IF(J15&lt;=9.3,"II A",IF(J15&lt;=10,"III A",IF(J15&lt;=10.9,"I JA",IF(J15&lt;=11.6,"II JA"))))))))</f>
        <v>II A</v>
      </c>
      <c r="O15" s="145" t="s">
        <v>1109</v>
      </c>
      <c r="P15" s="417">
        <v>9.25</v>
      </c>
    </row>
    <row r="16" spans="1:16" ht="18" customHeight="1">
      <c r="A16" s="373">
        <v>3</v>
      </c>
      <c r="B16" s="416"/>
      <c r="C16" s="153" t="s">
        <v>687</v>
      </c>
      <c r="D16" s="152" t="s">
        <v>688</v>
      </c>
      <c r="E16" s="151" t="s">
        <v>689</v>
      </c>
      <c r="F16" s="145" t="s">
        <v>38</v>
      </c>
      <c r="G16" s="145" t="s">
        <v>39</v>
      </c>
      <c r="H16" s="145"/>
      <c r="I16" s="150"/>
      <c r="J16" s="415">
        <v>8.51</v>
      </c>
      <c r="K16" s="414">
        <v>0.343</v>
      </c>
      <c r="L16" s="415"/>
      <c r="M16" s="414"/>
      <c r="N16" s="64" t="str">
        <f>IF(ISBLANK(J16),"",IF(J16&gt;11.6,"",IF(J16&lt;=8.15,"KSM",IF(J16&lt;=8.7,"I A",IF(J16&lt;=9.3,"II A",IF(J16&lt;=10,"III A",IF(J16&lt;=10.9,"I JA",IF(J16&lt;=11.6,"II JA"))))))))</f>
        <v>I A</v>
      </c>
      <c r="O16" s="145" t="s">
        <v>329</v>
      </c>
      <c r="P16" s="417">
        <v>8.44</v>
      </c>
    </row>
    <row r="17" spans="1:16" ht="18" customHeight="1">
      <c r="A17" s="373">
        <v>4</v>
      </c>
      <c r="B17" s="416"/>
      <c r="C17" s="153" t="s">
        <v>596</v>
      </c>
      <c r="D17" s="152" t="s">
        <v>1108</v>
      </c>
      <c r="E17" s="151" t="s">
        <v>1107</v>
      </c>
      <c r="F17" s="145" t="s">
        <v>1106</v>
      </c>
      <c r="G17" s="145" t="s">
        <v>716</v>
      </c>
      <c r="H17" s="145"/>
      <c r="I17" s="150"/>
      <c r="J17" s="415">
        <v>8.75</v>
      </c>
      <c r="K17" s="414">
        <v>0.174</v>
      </c>
      <c r="L17" s="415"/>
      <c r="M17" s="414"/>
      <c r="N17" s="64" t="str">
        <f>IF(ISBLANK(J17),"",IF(J17&gt;11.6,"",IF(J17&lt;=8.15,"KSM",IF(J17&lt;=8.7,"I A",IF(J17&lt;=9.3,"II A",IF(J17&lt;=10,"III A",IF(J17&lt;=10.9,"I JA",IF(J17&lt;=11.6,"II JA"))))))))</f>
        <v>II A</v>
      </c>
      <c r="O17" s="145" t="s">
        <v>1105</v>
      </c>
      <c r="P17" s="412">
        <v>8.81</v>
      </c>
    </row>
    <row r="18" spans="1:16" ht="18" customHeight="1">
      <c r="A18" s="373">
        <v>5</v>
      </c>
      <c r="B18" s="416"/>
      <c r="C18" s="153" t="s">
        <v>1104</v>
      </c>
      <c r="D18" s="152" t="s">
        <v>1103</v>
      </c>
      <c r="E18" s="151" t="s">
        <v>1102</v>
      </c>
      <c r="F18" s="145" t="s">
        <v>1101</v>
      </c>
      <c r="G18" s="145" t="s">
        <v>1100</v>
      </c>
      <c r="H18" s="145"/>
      <c r="I18" s="150"/>
      <c r="J18" s="415">
        <v>9.04</v>
      </c>
      <c r="K18" s="414">
        <v>0.143</v>
      </c>
      <c r="L18" s="415"/>
      <c r="M18" s="414"/>
      <c r="N18" s="64" t="str">
        <f>IF(ISBLANK(J18),"",IF(J18&gt;11.6,"",IF(J18&lt;=8.15,"KSM",IF(J18&lt;=8.7,"I A",IF(J18&lt;=9.3,"II A",IF(J18&lt;=10,"III A",IF(J18&lt;=10.9,"I JA",IF(J18&lt;=11.6,"II JA"))))))))</f>
        <v>II A</v>
      </c>
      <c r="O18" s="145" t="s">
        <v>1099</v>
      </c>
      <c r="P18" s="412">
        <v>9.28</v>
      </c>
    </row>
  </sheetData>
  <sheetProtection/>
  <printOptions horizontalCentered="1"/>
  <pageMargins left="0.3937007874015748" right="0.3937007874015748" top="0.61" bottom="0.3937007874015748" header="0.15748031496062992" footer="0.3937007874015748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.7109375" style="400" customWidth="1"/>
    <col min="2" max="2" width="5.7109375" style="400" hidden="1" customWidth="1"/>
    <col min="3" max="3" width="11.140625" style="400" customWidth="1"/>
    <col min="4" max="4" width="13.140625" style="400" bestFit="1" customWidth="1"/>
    <col min="5" max="5" width="10.7109375" style="409" customWidth="1"/>
    <col min="6" max="6" width="12.7109375" style="410" bestFit="1" customWidth="1"/>
    <col min="7" max="7" width="10.7109375" style="410" bestFit="1" customWidth="1"/>
    <col min="8" max="8" width="7.140625" style="410" customWidth="1"/>
    <col min="9" max="9" width="5.8515625" style="410" bestFit="1" customWidth="1"/>
    <col min="10" max="10" width="8.140625" style="413" hidden="1" customWidth="1"/>
    <col min="11" max="11" width="4.8515625" style="413" hidden="1" customWidth="1"/>
    <col min="12" max="12" width="7.00390625" style="364" customWidth="1"/>
    <col min="13" max="13" width="4.8515625" style="413" bestFit="1" customWidth="1"/>
    <col min="14" max="14" width="4.7109375" style="364" bestFit="1" customWidth="1"/>
    <col min="15" max="15" width="27.28125" style="412" customWidth="1"/>
    <col min="16" max="16" width="3.7109375" style="412" hidden="1" customWidth="1"/>
    <col min="17" max="16384" width="9.140625" style="400" customWidth="1"/>
  </cols>
  <sheetData>
    <row r="1" spans="1:16" s="186" customFormat="1" ht="15.75">
      <c r="A1" s="193" t="s">
        <v>0</v>
      </c>
      <c r="D1" s="191"/>
      <c r="E1" s="190"/>
      <c r="F1" s="190"/>
      <c r="G1" s="190"/>
      <c r="H1" s="189"/>
      <c r="I1" s="189"/>
      <c r="J1" s="188"/>
      <c r="K1" s="188"/>
      <c r="L1" s="192"/>
      <c r="M1" s="188"/>
      <c r="N1" s="192"/>
      <c r="P1" s="407"/>
    </row>
    <row r="2" spans="1:16" s="186" customFormat="1" ht="15.75">
      <c r="A2" s="186" t="s">
        <v>887</v>
      </c>
      <c r="D2" s="191"/>
      <c r="E2" s="190"/>
      <c r="F2" s="190"/>
      <c r="G2" s="189"/>
      <c r="H2" s="189"/>
      <c r="I2" s="188"/>
      <c r="J2" s="188"/>
      <c r="K2" s="188"/>
      <c r="L2" s="188"/>
      <c r="M2" s="188"/>
      <c r="N2" s="187"/>
      <c r="P2" s="407"/>
    </row>
    <row r="3" spans="1:15" s="412" customFormat="1" ht="12" customHeight="1">
      <c r="A3" s="400"/>
      <c r="B3" s="400"/>
      <c r="C3" s="400"/>
      <c r="D3" s="399"/>
      <c r="E3" s="423"/>
      <c r="F3" s="426"/>
      <c r="G3" s="426"/>
      <c r="H3" s="426"/>
      <c r="I3" s="426"/>
      <c r="J3" s="364"/>
      <c r="K3" s="364"/>
      <c r="L3" s="364"/>
      <c r="M3" s="364"/>
      <c r="N3" s="364"/>
      <c r="O3" s="425"/>
    </row>
    <row r="4" spans="3:16" s="401" customFormat="1" ht="15.75">
      <c r="C4" s="186" t="s">
        <v>1115</v>
      </c>
      <c r="D4" s="186"/>
      <c r="E4" s="423"/>
      <c r="F4" s="422"/>
      <c r="G4" s="422"/>
      <c r="H4" s="410"/>
      <c r="I4" s="410"/>
      <c r="J4" s="413"/>
      <c r="K4" s="413"/>
      <c r="L4" s="364"/>
      <c r="M4" s="413"/>
      <c r="N4" s="364"/>
      <c r="O4" s="412"/>
      <c r="P4" s="412"/>
    </row>
    <row r="5" spans="3:7" ht="18" customHeight="1" thickBot="1">
      <c r="C5" s="424"/>
      <c r="D5" s="399" t="s">
        <v>125</v>
      </c>
      <c r="E5" s="423"/>
      <c r="F5" s="422"/>
      <c r="G5" s="422"/>
    </row>
    <row r="6" spans="1:15" s="407" customFormat="1" ht="18" customHeight="1" thickBot="1">
      <c r="A6" s="421" t="s">
        <v>395</v>
      </c>
      <c r="B6" s="420" t="s">
        <v>126</v>
      </c>
      <c r="C6" s="419" t="s">
        <v>6</v>
      </c>
      <c r="D6" s="405" t="s">
        <v>7</v>
      </c>
      <c r="E6" s="406" t="s">
        <v>8</v>
      </c>
      <c r="F6" s="335" t="s">
        <v>9</v>
      </c>
      <c r="G6" s="335" t="s">
        <v>10</v>
      </c>
      <c r="H6" s="335" t="s">
        <v>1111</v>
      </c>
      <c r="I6" s="335" t="s">
        <v>12</v>
      </c>
      <c r="J6" s="406" t="s">
        <v>13</v>
      </c>
      <c r="K6" s="406" t="s">
        <v>397</v>
      </c>
      <c r="L6" s="406" t="s">
        <v>398</v>
      </c>
      <c r="M6" s="406" t="s">
        <v>397</v>
      </c>
      <c r="N6" s="375" t="s">
        <v>14</v>
      </c>
      <c r="O6" s="418" t="s">
        <v>15</v>
      </c>
    </row>
    <row r="7" spans="1:16" ht="18" customHeight="1">
      <c r="A7" s="373">
        <v>1</v>
      </c>
      <c r="B7" s="416"/>
      <c r="C7" s="153" t="s">
        <v>314</v>
      </c>
      <c r="D7" s="152" t="s">
        <v>389</v>
      </c>
      <c r="E7" s="151" t="s">
        <v>388</v>
      </c>
      <c r="F7" s="145" t="s">
        <v>387</v>
      </c>
      <c r="G7" s="145" t="s">
        <v>386</v>
      </c>
      <c r="H7" s="145"/>
      <c r="I7" s="150"/>
      <c r="J7" s="415">
        <v>8.95</v>
      </c>
      <c r="K7" s="414">
        <v>0.208</v>
      </c>
      <c r="L7" s="415">
        <v>8.97</v>
      </c>
      <c r="M7" s="414">
        <v>0.225</v>
      </c>
      <c r="N7" s="64" t="str">
        <f aca="true" t="shared" si="0" ref="N7:N12">IF(ISBLANK(J7),"",IF(J7&gt;11.6,"",IF(J7&lt;=8.15,"KSM",IF(J7&lt;=8.7,"I A",IF(J7&lt;=9.3,"II A",IF(J7&lt;=10,"III A",IF(J7&lt;=10.9,"I JA",IF(J7&lt;=11.6,"II JA"))))))))</f>
        <v>II A</v>
      </c>
      <c r="O7" s="145" t="s">
        <v>385</v>
      </c>
      <c r="P7" s="417">
        <v>8.94</v>
      </c>
    </row>
    <row r="8" spans="1:16" ht="18" customHeight="1">
      <c r="A8" s="373">
        <v>2</v>
      </c>
      <c r="B8" s="416"/>
      <c r="C8" s="153" t="s">
        <v>596</v>
      </c>
      <c r="D8" s="152" t="s">
        <v>1108</v>
      </c>
      <c r="E8" s="151" t="s">
        <v>1107</v>
      </c>
      <c r="F8" s="145" t="s">
        <v>1106</v>
      </c>
      <c r="G8" s="145" t="s">
        <v>716</v>
      </c>
      <c r="H8" s="145"/>
      <c r="I8" s="150"/>
      <c r="J8" s="415">
        <v>8.75</v>
      </c>
      <c r="K8" s="414">
        <v>0.174</v>
      </c>
      <c r="L8" s="415">
        <v>8.92</v>
      </c>
      <c r="M8" s="414">
        <v>0.182</v>
      </c>
      <c r="N8" s="64" t="str">
        <f t="shared" si="0"/>
        <v>II A</v>
      </c>
      <c r="O8" s="145" t="s">
        <v>1105</v>
      </c>
      <c r="P8" s="412">
        <v>8.81</v>
      </c>
    </row>
    <row r="9" spans="1:16" ht="18" customHeight="1">
      <c r="A9" s="373">
        <v>3</v>
      </c>
      <c r="B9" s="416"/>
      <c r="C9" s="153" t="s">
        <v>216</v>
      </c>
      <c r="D9" s="152" t="s">
        <v>217</v>
      </c>
      <c r="E9" s="151" t="s">
        <v>218</v>
      </c>
      <c r="F9" s="145" t="s">
        <v>219</v>
      </c>
      <c r="G9" s="145" t="s">
        <v>220</v>
      </c>
      <c r="H9" s="145"/>
      <c r="I9" s="150"/>
      <c r="J9" s="415">
        <v>8.1</v>
      </c>
      <c r="K9" s="414">
        <v>0.155</v>
      </c>
      <c r="L9" s="415">
        <v>8.15</v>
      </c>
      <c r="M9" s="414">
        <v>0.154</v>
      </c>
      <c r="N9" s="64" t="str">
        <f t="shared" si="0"/>
        <v>KSM</v>
      </c>
      <c r="O9" s="145" t="s">
        <v>223</v>
      </c>
      <c r="P9" s="417">
        <v>8.1</v>
      </c>
    </row>
    <row r="10" spans="1:16" ht="18" customHeight="1">
      <c r="A10" s="373">
        <v>4</v>
      </c>
      <c r="B10" s="416"/>
      <c r="C10" s="153" t="s">
        <v>687</v>
      </c>
      <c r="D10" s="152" t="s">
        <v>688</v>
      </c>
      <c r="E10" s="151" t="s">
        <v>689</v>
      </c>
      <c r="F10" s="145" t="s">
        <v>38</v>
      </c>
      <c r="G10" s="145" t="s">
        <v>39</v>
      </c>
      <c r="H10" s="145"/>
      <c r="I10" s="150"/>
      <c r="J10" s="415">
        <v>8.51</v>
      </c>
      <c r="K10" s="414">
        <v>0.343</v>
      </c>
      <c r="L10" s="415">
        <v>8.29</v>
      </c>
      <c r="M10" s="414">
        <v>0.16</v>
      </c>
      <c r="N10" s="64" t="str">
        <f t="shared" si="0"/>
        <v>I A</v>
      </c>
      <c r="O10" s="145" t="s">
        <v>329</v>
      </c>
      <c r="P10" s="417">
        <v>8.44</v>
      </c>
    </row>
    <row r="11" spans="1:16" ht="18" customHeight="1">
      <c r="A11" s="373">
        <v>5</v>
      </c>
      <c r="B11" s="416"/>
      <c r="C11" s="153" t="s">
        <v>638</v>
      </c>
      <c r="D11" s="152" t="s">
        <v>639</v>
      </c>
      <c r="E11" s="151" t="s">
        <v>640</v>
      </c>
      <c r="F11" s="145" t="s">
        <v>32</v>
      </c>
      <c r="G11" s="145" t="s">
        <v>33</v>
      </c>
      <c r="H11" s="145"/>
      <c r="I11" s="150"/>
      <c r="J11" s="415">
        <v>8.86</v>
      </c>
      <c r="K11" s="414">
        <v>0.163</v>
      </c>
      <c r="L11" s="415">
        <v>8.73</v>
      </c>
      <c r="M11" s="414">
        <v>0.156</v>
      </c>
      <c r="N11" s="64" t="str">
        <f t="shared" si="0"/>
        <v>II A</v>
      </c>
      <c r="O11" s="145" t="s">
        <v>323</v>
      </c>
      <c r="P11" s="412">
        <v>8.97</v>
      </c>
    </row>
    <row r="12" spans="1:16" ht="18" customHeight="1">
      <c r="A12" s="373">
        <v>6</v>
      </c>
      <c r="B12" s="416"/>
      <c r="C12" s="153" t="s">
        <v>1104</v>
      </c>
      <c r="D12" s="152" t="s">
        <v>1103</v>
      </c>
      <c r="E12" s="151" t="s">
        <v>1102</v>
      </c>
      <c r="F12" s="145" t="s">
        <v>1101</v>
      </c>
      <c r="G12" s="145" t="s">
        <v>1100</v>
      </c>
      <c r="H12" s="145"/>
      <c r="I12" s="150"/>
      <c r="J12" s="415">
        <v>9.04</v>
      </c>
      <c r="K12" s="414">
        <v>0.143</v>
      </c>
      <c r="L12" s="415">
        <v>9.13</v>
      </c>
      <c r="M12" s="414">
        <v>0.126</v>
      </c>
      <c r="N12" s="64" t="str">
        <f t="shared" si="0"/>
        <v>II A</v>
      </c>
      <c r="O12" s="145" t="s">
        <v>1099</v>
      </c>
      <c r="P12" s="412">
        <v>9.28</v>
      </c>
    </row>
  </sheetData>
  <sheetProtection/>
  <printOptions horizontalCentered="1"/>
  <pageMargins left="0.3937007874015748" right="0.3937007874015748" top="0.61" bottom="0.3937007874015748" header="0.15748031496062992" footer="0.3937007874015748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P1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7109375" style="400" customWidth="1"/>
    <col min="2" max="2" width="5.7109375" style="400" hidden="1" customWidth="1"/>
    <col min="3" max="3" width="11.140625" style="400" customWidth="1"/>
    <col min="4" max="4" width="13.140625" style="400" bestFit="1" customWidth="1"/>
    <col min="5" max="5" width="10.7109375" style="409" customWidth="1"/>
    <col min="6" max="6" width="12.7109375" style="410" bestFit="1" customWidth="1"/>
    <col min="7" max="7" width="10.7109375" style="410" bestFit="1" customWidth="1"/>
    <col min="8" max="8" width="7.140625" style="410" customWidth="1"/>
    <col min="9" max="9" width="5.8515625" style="410" bestFit="1" customWidth="1"/>
    <col min="10" max="10" width="8.140625" style="413" customWidth="1"/>
    <col min="11" max="11" width="4.8515625" style="413" bestFit="1" customWidth="1"/>
    <col min="12" max="12" width="7.00390625" style="364" customWidth="1"/>
    <col min="13" max="13" width="4.8515625" style="413" bestFit="1" customWidth="1"/>
    <col min="14" max="14" width="4.7109375" style="364" bestFit="1" customWidth="1"/>
    <col min="15" max="15" width="27.28125" style="412" customWidth="1"/>
    <col min="16" max="16" width="3.7109375" style="412" hidden="1" customWidth="1"/>
    <col min="17" max="16384" width="9.140625" style="400" customWidth="1"/>
  </cols>
  <sheetData>
    <row r="1" spans="1:16" s="186" customFormat="1" ht="15.75">
      <c r="A1" s="193" t="s">
        <v>0</v>
      </c>
      <c r="D1" s="191"/>
      <c r="E1" s="190"/>
      <c r="F1" s="190"/>
      <c r="G1" s="190"/>
      <c r="H1" s="189"/>
      <c r="I1" s="189"/>
      <c r="J1" s="188"/>
      <c r="K1" s="188"/>
      <c r="L1" s="192"/>
      <c r="M1" s="188"/>
      <c r="N1" s="192"/>
      <c r="P1" s="407"/>
    </row>
    <row r="2" spans="1:16" s="186" customFormat="1" ht="15.75">
      <c r="A2" s="186" t="s">
        <v>887</v>
      </c>
      <c r="D2" s="191"/>
      <c r="E2" s="190"/>
      <c r="F2" s="190"/>
      <c r="G2" s="189"/>
      <c r="H2" s="189"/>
      <c r="I2" s="188"/>
      <c r="J2" s="188"/>
      <c r="K2" s="188"/>
      <c r="L2" s="188"/>
      <c r="M2" s="188"/>
      <c r="N2" s="187"/>
      <c r="P2" s="407"/>
    </row>
    <row r="3" spans="1:15" s="412" customFormat="1" ht="12" customHeight="1">
      <c r="A3" s="400"/>
      <c r="B3" s="400"/>
      <c r="C3" s="400"/>
      <c r="D3" s="399"/>
      <c r="E3" s="423"/>
      <c r="F3" s="426"/>
      <c r="G3" s="426"/>
      <c r="H3" s="426"/>
      <c r="I3" s="426"/>
      <c r="J3" s="364"/>
      <c r="K3" s="364"/>
      <c r="L3" s="364"/>
      <c r="M3" s="364"/>
      <c r="N3" s="364"/>
      <c r="O3" s="425"/>
    </row>
    <row r="4" spans="3:16" s="401" customFormat="1" ht="15.75">
      <c r="C4" s="186" t="s">
        <v>1115</v>
      </c>
      <c r="D4" s="186"/>
      <c r="E4" s="423"/>
      <c r="F4" s="422"/>
      <c r="G4" s="422"/>
      <c r="H4" s="410"/>
      <c r="I4" s="410"/>
      <c r="J4" s="413"/>
      <c r="K4" s="413"/>
      <c r="L4" s="364"/>
      <c r="M4" s="413"/>
      <c r="N4" s="364"/>
      <c r="O4" s="412"/>
      <c r="P4" s="412"/>
    </row>
    <row r="5" spans="3:7" ht="18" customHeight="1" thickBot="1">
      <c r="C5" s="424"/>
      <c r="D5" s="399" t="s">
        <v>558</v>
      </c>
      <c r="E5" s="423"/>
      <c r="F5" s="422"/>
      <c r="G5" s="422"/>
    </row>
    <row r="6" spans="1:15" s="407" customFormat="1" ht="18" customHeight="1" thickBot="1">
      <c r="A6" s="421" t="s">
        <v>122</v>
      </c>
      <c r="B6" s="420" t="s">
        <v>126</v>
      </c>
      <c r="C6" s="419" t="s">
        <v>6</v>
      </c>
      <c r="D6" s="405" t="s">
        <v>7</v>
      </c>
      <c r="E6" s="406" t="s">
        <v>8</v>
      </c>
      <c r="F6" s="335" t="s">
        <v>9</v>
      </c>
      <c r="G6" s="335" t="s">
        <v>10</v>
      </c>
      <c r="H6" s="335" t="s">
        <v>1111</v>
      </c>
      <c r="I6" s="335" t="s">
        <v>12</v>
      </c>
      <c r="J6" s="406" t="s">
        <v>13</v>
      </c>
      <c r="K6" s="406" t="s">
        <v>397</v>
      </c>
      <c r="L6" s="406" t="s">
        <v>398</v>
      </c>
      <c r="M6" s="406" t="s">
        <v>397</v>
      </c>
      <c r="N6" s="375" t="s">
        <v>14</v>
      </c>
      <c r="O6" s="418" t="s">
        <v>15</v>
      </c>
    </row>
    <row r="7" spans="1:16" ht="18" customHeight="1">
      <c r="A7" s="373">
        <v>1</v>
      </c>
      <c r="B7" s="416"/>
      <c r="C7" s="153" t="s">
        <v>216</v>
      </c>
      <c r="D7" s="152" t="s">
        <v>217</v>
      </c>
      <c r="E7" s="151" t="s">
        <v>218</v>
      </c>
      <c r="F7" s="145" t="s">
        <v>219</v>
      </c>
      <c r="G7" s="145" t="s">
        <v>220</v>
      </c>
      <c r="H7" s="145"/>
      <c r="I7" s="150">
        <v>18</v>
      </c>
      <c r="J7" s="415">
        <v>8.1</v>
      </c>
      <c r="K7" s="414">
        <v>0.155</v>
      </c>
      <c r="L7" s="427">
        <v>8.15</v>
      </c>
      <c r="M7" s="414">
        <v>0.154</v>
      </c>
      <c r="N7" s="64" t="str">
        <f>IF(ISBLANK(J7),"",IF(J7&gt;11.6,"",IF(J7&lt;=8.15,"KSM",IF(J7&lt;=8.7,"I A",IF(J7&lt;=9.3,"II A",IF(J7&lt;=10,"III A",IF(J7&lt;=10.9,"I JA",IF(J7&lt;=11.6,"II JA"))))))))</f>
        <v>KSM</v>
      </c>
      <c r="O7" s="145" t="s">
        <v>223</v>
      </c>
      <c r="P7" s="417">
        <v>8.1</v>
      </c>
    </row>
    <row r="8" spans="1:16" ht="18" customHeight="1">
      <c r="A8" s="373">
        <v>2</v>
      </c>
      <c r="B8" s="416"/>
      <c r="C8" s="153" t="s">
        <v>687</v>
      </c>
      <c r="D8" s="152" t="s">
        <v>688</v>
      </c>
      <c r="E8" s="151" t="s">
        <v>689</v>
      </c>
      <c r="F8" s="145" t="s">
        <v>38</v>
      </c>
      <c r="G8" s="145" t="s">
        <v>39</v>
      </c>
      <c r="H8" s="145"/>
      <c r="I8" s="150">
        <v>14</v>
      </c>
      <c r="J8" s="427">
        <v>8.51</v>
      </c>
      <c r="K8" s="414">
        <v>0.343</v>
      </c>
      <c r="L8" s="415">
        <v>8.29</v>
      </c>
      <c r="M8" s="414">
        <v>0.16</v>
      </c>
      <c r="N8" s="64" t="str">
        <f>IF(ISBLANK(L8),"",IF(L8&gt;11.6,"",IF(L8&lt;=8.15,"KSM",IF(L8&lt;=8.7,"I A",IF(L8&lt;=9.3,"II A",IF(L8&lt;=10,"III A",IF(L8&lt;=10.9,"I JA",IF(L8&lt;=11.6,"II JA"))))))))</f>
        <v>I A</v>
      </c>
      <c r="O8" s="145" t="s">
        <v>329</v>
      </c>
      <c r="P8" s="417">
        <v>8.44</v>
      </c>
    </row>
    <row r="9" spans="1:16" ht="18" customHeight="1">
      <c r="A9" s="373">
        <v>3</v>
      </c>
      <c r="B9" s="416"/>
      <c r="C9" s="153" t="s">
        <v>638</v>
      </c>
      <c r="D9" s="152" t="s">
        <v>639</v>
      </c>
      <c r="E9" s="151" t="s">
        <v>640</v>
      </c>
      <c r="F9" s="145" t="s">
        <v>32</v>
      </c>
      <c r="G9" s="145" t="s">
        <v>33</v>
      </c>
      <c r="H9" s="145"/>
      <c r="I9" s="150">
        <v>11</v>
      </c>
      <c r="J9" s="427">
        <v>8.86</v>
      </c>
      <c r="K9" s="414">
        <v>0.163</v>
      </c>
      <c r="L9" s="415">
        <v>8.73</v>
      </c>
      <c r="M9" s="414">
        <v>0.156</v>
      </c>
      <c r="N9" s="64" t="str">
        <f>IF(ISBLANK(L9),"",IF(L9&gt;11.6,"",IF(L9&lt;=8.15,"KSM",IF(L9&lt;=8.7,"I A",IF(L9&lt;=9.3,"II A",IF(L9&lt;=10,"III A",IF(L9&lt;=10.9,"I JA",IF(L9&lt;=11.6,"II JA"))))))))</f>
        <v>II A</v>
      </c>
      <c r="O9" s="145" t="s">
        <v>323</v>
      </c>
      <c r="P9" s="412">
        <v>8.97</v>
      </c>
    </row>
    <row r="10" spans="1:16" ht="18" customHeight="1">
      <c r="A10" s="373">
        <v>4</v>
      </c>
      <c r="B10" s="416"/>
      <c r="C10" s="153" t="s">
        <v>596</v>
      </c>
      <c r="D10" s="152" t="s">
        <v>1108</v>
      </c>
      <c r="E10" s="151" t="s">
        <v>1107</v>
      </c>
      <c r="F10" s="145" t="s">
        <v>1106</v>
      </c>
      <c r="G10" s="145" t="s">
        <v>716</v>
      </c>
      <c r="H10" s="145"/>
      <c r="I10" s="150">
        <v>9</v>
      </c>
      <c r="J10" s="415">
        <v>8.75</v>
      </c>
      <c r="K10" s="414">
        <v>0.174</v>
      </c>
      <c r="L10" s="427">
        <v>8.92</v>
      </c>
      <c r="M10" s="414">
        <v>0.182</v>
      </c>
      <c r="N10" s="64" t="str">
        <f aca="true" t="shared" si="0" ref="N10:N16">IF(ISBLANK(J10),"",IF(J10&gt;11.6,"",IF(J10&lt;=8.15,"KSM",IF(J10&lt;=8.7,"I A",IF(J10&lt;=9.3,"II A",IF(J10&lt;=10,"III A",IF(J10&lt;=10.9,"I JA",IF(J10&lt;=11.6,"II JA"))))))))</f>
        <v>II A</v>
      </c>
      <c r="O10" s="145" t="s">
        <v>1105</v>
      </c>
      <c r="P10" s="412">
        <v>8.81</v>
      </c>
    </row>
    <row r="11" spans="1:16" ht="18" customHeight="1">
      <c r="A11" s="373">
        <v>5</v>
      </c>
      <c r="B11" s="416"/>
      <c r="C11" s="153" t="s">
        <v>314</v>
      </c>
      <c r="D11" s="152" t="s">
        <v>389</v>
      </c>
      <c r="E11" s="151" t="s">
        <v>388</v>
      </c>
      <c r="F11" s="145" t="s">
        <v>387</v>
      </c>
      <c r="G11" s="145" t="s">
        <v>386</v>
      </c>
      <c r="H11" s="145"/>
      <c r="I11" s="150">
        <v>8</v>
      </c>
      <c r="J11" s="415">
        <v>8.95</v>
      </c>
      <c r="K11" s="414">
        <v>0.208</v>
      </c>
      <c r="L11" s="427">
        <v>8.97</v>
      </c>
      <c r="M11" s="414">
        <v>0.225</v>
      </c>
      <c r="N11" s="64" t="str">
        <f t="shared" si="0"/>
        <v>II A</v>
      </c>
      <c r="O11" s="145" t="s">
        <v>385</v>
      </c>
      <c r="P11" s="417">
        <v>8.94</v>
      </c>
    </row>
    <row r="12" spans="1:16" ht="18" customHeight="1">
      <c r="A12" s="373">
        <v>6</v>
      </c>
      <c r="B12" s="416"/>
      <c r="C12" s="153" t="s">
        <v>1104</v>
      </c>
      <c r="D12" s="152" t="s">
        <v>1103</v>
      </c>
      <c r="E12" s="151" t="s">
        <v>1102</v>
      </c>
      <c r="F12" s="145" t="s">
        <v>1101</v>
      </c>
      <c r="G12" s="145" t="s">
        <v>1100</v>
      </c>
      <c r="H12" s="145"/>
      <c r="I12" s="150">
        <v>7</v>
      </c>
      <c r="J12" s="415">
        <v>9.04</v>
      </c>
      <c r="K12" s="414">
        <v>0.143</v>
      </c>
      <c r="L12" s="427">
        <v>9.13</v>
      </c>
      <c r="M12" s="414">
        <v>0.126</v>
      </c>
      <c r="N12" s="64" t="str">
        <f t="shared" si="0"/>
        <v>II A</v>
      </c>
      <c r="O12" s="145" t="s">
        <v>1099</v>
      </c>
      <c r="P12" s="412">
        <v>9.28</v>
      </c>
    </row>
    <row r="13" spans="1:16" ht="18" customHeight="1">
      <c r="A13" s="373">
        <v>7</v>
      </c>
      <c r="B13" s="416"/>
      <c r="C13" s="153" t="s">
        <v>694</v>
      </c>
      <c r="D13" s="152" t="s">
        <v>1110</v>
      </c>
      <c r="E13" s="151" t="s">
        <v>709</v>
      </c>
      <c r="F13" s="145" t="s">
        <v>64</v>
      </c>
      <c r="G13" s="145" t="s">
        <v>65</v>
      </c>
      <c r="H13" s="145"/>
      <c r="I13" s="150">
        <v>6</v>
      </c>
      <c r="J13" s="415">
        <v>9.09</v>
      </c>
      <c r="K13" s="414">
        <v>0.109</v>
      </c>
      <c r="L13" s="415"/>
      <c r="M13" s="414"/>
      <c r="N13" s="64" t="str">
        <f t="shared" si="0"/>
        <v>II A</v>
      </c>
      <c r="O13" s="145" t="s">
        <v>1109</v>
      </c>
      <c r="P13" s="417">
        <v>9.25</v>
      </c>
    </row>
    <row r="14" spans="1:16" ht="18" customHeight="1">
      <c r="A14" s="373">
        <v>8</v>
      </c>
      <c r="B14" s="416"/>
      <c r="C14" s="153" t="s">
        <v>250</v>
      </c>
      <c r="D14" s="152" t="s">
        <v>251</v>
      </c>
      <c r="E14" s="151" t="s">
        <v>252</v>
      </c>
      <c r="F14" s="145" t="s">
        <v>236</v>
      </c>
      <c r="G14" s="145" t="s">
        <v>90</v>
      </c>
      <c r="H14" s="145"/>
      <c r="I14" s="150">
        <v>5</v>
      </c>
      <c r="J14" s="415">
        <v>9.6</v>
      </c>
      <c r="K14" s="414">
        <v>0.207</v>
      </c>
      <c r="L14" s="415"/>
      <c r="M14" s="414"/>
      <c r="N14" s="64" t="str">
        <f t="shared" si="0"/>
        <v>III A</v>
      </c>
      <c r="O14" s="145" t="s">
        <v>253</v>
      </c>
      <c r="P14" s="412" t="s">
        <v>117</v>
      </c>
    </row>
    <row r="15" spans="1:16" ht="18" customHeight="1">
      <c r="A15" s="373">
        <v>9</v>
      </c>
      <c r="B15" s="416"/>
      <c r="C15" s="153" t="s">
        <v>926</v>
      </c>
      <c r="D15" s="152" t="s">
        <v>927</v>
      </c>
      <c r="E15" s="151" t="s">
        <v>775</v>
      </c>
      <c r="F15" s="145" t="s">
        <v>74</v>
      </c>
      <c r="G15" s="145" t="s">
        <v>49</v>
      </c>
      <c r="H15" s="145"/>
      <c r="I15" s="150">
        <v>4</v>
      </c>
      <c r="J15" s="415">
        <v>9.8</v>
      </c>
      <c r="K15" s="414">
        <v>0.262</v>
      </c>
      <c r="L15" s="415"/>
      <c r="M15" s="414"/>
      <c r="N15" s="64" t="str">
        <f t="shared" si="0"/>
        <v>III A</v>
      </c>
      <c r="O15" s="145" t="s">
        <v>928</v>
      </c>
      <c r="P15" s="412">
        <v>9.69</v>
      </c>
    </row>
    <row r="16" spans="1:16" ht="18" customHeight="1">
      <c r="A16" s="373">
        <v>10</v>
      </c>
      <c r="B16" s="416"/>
      <c r="C16" s="153" t="s">
        <v>326</v>
      </c>
      <c r="D16" s="152" t="s">
        <v>1114</v>
      </c>
      <c r="E16" s="151" t="s">
        <v>1113</v>
      </c>
      <c r="F16" s="145" t="s">
        <v>245</v>
      </c>
      <c r="G16" s="145" t="s">
        <v>246</v>
      </c>
      <c r="H16" s="145"/>
      <c r="I16" s="150">
        <v>3</v>
      </c>
      <c r="J16" s="415">
        <v>11.22</v>
      </c>
      <c r="K16" s="414">
        <v>0.432</v>
      </c>
      <c r="L16" s="415"/>
      <c r="M16" s="414"/>
      <c r="N16" s="64" t="str">
        <f t="shared" si="0"/>
        <v>II JA</v>
      </c>
      <c r="O16" s="145" t="s">
        <v>1112</v>
      </c>
      <c r="P16" s="417">
        <v>11.35</v>
      </c>
    </row>
  </sheetData>
  <sheetProtection/>
  <printOptions horizontalCentered="1"/>
  <pageMargins left="0.3937007874015748" right="0.3937007874015748" top="0.61" bottom="0.3937007874015748" header="0.15748031496062992" footer="0.3937007874015748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N1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7109375" style="100" customWidth="1"/>
    <col min="2" max="2" width="5.7109375" style="100" hidden="1" customWidth="1"/>
    <col min="3" max="3" width="11.140625" style="100" customWidth="1"/>
    <col min="4" max="4" width="15.421875" style="100" bestFit="1" customWidth="1"/>
    <col min="5" max="5" width="10.7109375" style="124" customWidth="1"/>
    <col min="6" max="7" width="16.140625" style="125" bestFit="1" customWidth="1"/>
    <col min="8" max="8" width="11.28125" style="125" bestFit="1" customWidth="1"/>
    <col min="9" max="9" width="5.00390625" style="125" bestFit="1" customWidth="1"/>
    <col min="10" max="10" width="9.140625" style="126" customWidth="1"/>
    <col min="11" max="11" width="4.57421875" style="126" bestFit="1" customWidth="1"/>
    <col min="12" max="12" width="24.140625" style="106" bestFit="1" customWidth="1"/>
    <col min="13" max="18" width="23.00390625" style="100" bestFit="1" customWidth="1"/>
    <col min="19" max="16384" width="9.140625" style="100" customWidth="1"/>
  </cols>
  <sheetData>
    <row r="1" spans="1:12" s="85" customFormat="1" ht="15.75">
      <c r="A1" s="99" t="s">
        <v>0</v>
      </c>
      <c r="D1" s="90"/>
      <c r="E1" s="89"/>
      <c r="F1" s="89"/>
      <c r="G1" s="89"/>
      <c r="H1" s="97"/>
      <c r="I1" s="97"/>
      <c r="J1" s="96"/>
      <c r="K1" s="98"/>
      <c r="L1" s="98"/>
    </row>
    <row r="2" spans="1:12" s="85" customFormat="1" ht="15.75">
      <c r="A2" s="85" t="s">
        <v>887</v>
      </c>
      <c r="D2" s="90"/>
      <c r="E2" s="89"/>
      <c r="F2" s="89"/>
      <c r="G2" s="97"/>
      <c r="H2" s="97"/>
      <c r="I2" s="96"/>
      <c r="J2" s="96"/>
      <c r="K2" s="96"/>
      <c r="L2" s="95"/>
    </row>
    <row r="3" spans="1:12" s="106" customFormat="1" ht="12" customHeight="1">
      <c r="A3" s="100"/>
      <c r="B3" s="100"/>
      <c r="C3" s="100"/>
      <c r="D3" s="101"/>
      <c r="E3" s="102"/>
      <c r="F3" s="103"/>
      <c r="G3" s="103"/>
      <c r="H3" s="103"/>
      <c r="I3" s="103"/>
      <c r="J3" s="104"/>
      <c r="K3" s="104"/>
      <c r="L3" s="105"/>
    </row>
    <row r="4" spans="3:11" s="107" customFormat="1" ht="15.75">
      <c r="C4" s="85" t="s">
        <v>1175</v>
      </c>
      <c r="D4" s="108"/>
      <c r="E4" s="109"/>
      <c r="F4" s="109"/>
      <c r="G4" s="109"/>
      <c r="H4" s="110"/>
      <c r="I4" s="110"/>
      <c r="J4" s="111"/>
      <c r="K4" s="111"/>
    </row>
    <row r="5" spans="3:11" s="107" customFormat="1" ht="18" customHeight="1" thickBot="1">
      <c r="C5" s="108"/>
      <c r="D5" s="108" t="s">
        <v>125</v>
      </c>
      <c r="E5" s="109"/>
      <c r="F5" s="109"/>
      <c r="G5" s="109"/>
      <c r="H5" s="110"/>
      <c r="I5" s="110"/>
      <c r="J5" s="111"/>
      <c r="K5" s="111"/>
    </row>
    <row r="6" spans="1:12" s="120" customFormat="1" ht="18" customHeight="1" thickBot="1">
      <c r="A6" s="28" t="s">
        <v>122</v>
      </c>
      <c r="B6" s="29" t="s">
        <v>126</v>
      </c>
      <c r="C6" s="455" t="s">
        <v>6</v>
      </c>
      <c r="D6" s="114" t="s">
        <v>7</v>
      </c>
      <c r="E6" s="268" t="s">
        <v>8</v>
      </c>
      <c r="F6" s="269" t="s">
        <v>9</v>
      </c>
      <c r="G6" s="76" t="s">
        <v>10</v>
      </c>
      <c r="H6" s="76" t="s">
        <v>11</v>
      </c>
      <c r="I6" s="76" t="s">
        <v>12</v>
      </c>
      <c r="J6" s="268" t="s">
        <v>13</v>
      </c>
      <c r="K6" s="118" t="s">
        <v>14</v>
      </c>
      <c r="L6" s="119" t="s">
        <v>15</v>
      </c>
    </row>
    <row r="7" spans="1:14" s="58" customFormat="1" ht="18" customHeight="1">
      <c r="A7" s="121">
        <v>1</v>
      </c>
      <c r="B7" s="64">
        <v>150</v>
      </c>
      <c r="C7" s="45" t="s">
        <v>896</v>
      </c>
      <c r="D7" s="46" t="s">
        <v>897</v>
      </c>
      <c r="E7" s="47" t="s">
        <v>898</v>
      </c>
      <c r="F7" s="48" t="s">
        <v>1176</v>
      </c>
      <c r="G7" s="48" t="s">
        <v>716</v>
      </c>
      <c r="H7" s="48" t="s">
        <v>899</v>
      </c>
      <c r="I7" s="122">
        <v>18</v>
      </c>
      <c r="J7" s="231">
        <v>0.003587847222222222</v>
      </c>
      <c r="K7" s="64" t="str">
        <f aca="true" t="shared" si="0" ref="K7:K17">IF(ISBLANK(J7),"",IF(J7&gt;0.0046875,"",IF(J7&lt;=0,"KSM",IF(J7&lt;=0.00354166666666667,"I A",IF(J7&lt;=0.00381944444444444,"II A",IF(J7&lt;=0.00416666666666667,"III A",IF(J7&lt;=0.00445601851851852,"I JA",IF(J7&lt;=0.0046875,"II JA"))))))))</f>
        <v>II A</v>
      </c>
      <c r="L7" s="48" t="s">
        <v>900</v>
      </c>
      <c r="M7" s="100"/>
      <c r="N7" s="100"/>
    </row>
    <row r="8" spans="1:14" s="58" customFormat="1" ht="18" customHeight="1">
      <c r="A8" s="121">
        <v>2</v>
      </c>
      <c r="B8" s="64">
        <v>151</v>
      </c>
      <c r="C8" s="45" t="s">
        <v>198</v>
      </c>
      <c r="D8" s="46" t="s">
        <v>753</v>
      </c>
      <c r="E8" s="47" t="s">
        <v>752</v>
      </c>
      <c r="F8" s="48" t="s">
        <v>64</v>
      </c>
      <c r="G8" s="48" t="s">
        <v>65</v>
      </c>
      <c r="H8" s="48"/>
      <c r="I8" s="122">
        <v>14</v>
      </c>
      <c r="J8" s="231">
        <v>0.003906365740740741</v>
      </c>
      <c r="K8" s="64" t="str">
        <f t="shared" si="0"/>
        <v>III A</v>
      </c>
      <c r="L8" s="48" t="s">
        <v>66</v>
      </c>
      <c r="M8" s="100"/>
      <c r="N8" s="100"/>
    </row>
    <row r="9" spans="1:14" s="58" customFormat="1" ht="18" customHeight="1">
      <c r="A9" s="121">
        <v>3</v>
      </c>
      <c r="B9" s="64">
        <v>145</v>
      </c>
      <c r="C9" s="45" t="s">
        <v>1140</v>
      </c>
      <c r="D9" s="46" t="s">
        <v>1177</v>
      </c>
      <c r="E9" s="47" t="s">
        <v>1056</v>
      </c>
      <c r="F9" s="48" t="s">
        <v>1178</v>
      </c>
      <c r="G9" s="48" t="s">
        <v>716</v>
      </c>
      <c r="H9" s="48"/>
      <c r="I9" s="122">
        <v>11</v>
      </c>
      <c r="J9" s="231">
        <v>0.0039758101851851855</v>
      </c>
      <c r="K9" s="64" t="str">
        <f t="shared" si="0"/>
        <v>III A</v>
      </c>
      <c r="L9" s="48" t="s">
        <v>1179</v>
      </c>
      <c r="M9" s="100"/>
      <c r="N9" s="100"/>
    </row>
    <row r="10" spans="1:14" s="58" customFormat="1" ht="18" customHeight="1">
      <c r="A10" s="121">
        <v>4</v>
      </c>
      <c r="B10" s="64">
        <v>194</v>
      </c>
      <c r="C10" s="45" t="s">
        <v>426</v>
      </c>
      <c r="D10" s="46" t="s">
        <v>1180</v>
      </c>
      <c r="E10" s="47" t="s">
        <v>54</v>
      </c>
      <c r="F10" s="48" t="s">
        <v>263</v>
      </c>
      <c r="G10" s="48" t="s">
        <v>90</v>
      </c>
      <c r="H10" s="48"/>
      <c r="I10" s="122">
        <v>9</v>
      </c>
      <c r="J10" s="231">
        <v>0.004040509259259259</v>
      </c>
      <c r="K10" s="64" t="str">
        <f t="shared" si="0"/>
        <v>III A</v>
      </c>
      <c r="L10" s="48" t="s">
        <v>466</v>
      </c>
      <c r="M10" s="100"/>
      <c r="N10" s="100"/>
    </row>
    <row r="11" spans="1:14" s="58" customFormat="1" ht="18" customHeight="1">
      <c r="A11" s="121">
        <v>5</v>
      </c>
      <c r="B11" s="64">
        <v>20</v>
      </c>
      <c r="C11" s="45" t="s">
        <v>1181</v>
      </c>
      <c r="D11" s="46" t="s">
        <v>1182</v>
      </c>
      <c r="E11" s="47" t="s">
        <v>1183</v>
      </c>
      <c r="F11" s="48" t="s">
        <v>631</v>
      </c>
      <c r="G11" s="48" t="s">
        <v>220</v>
      </c>
      <c r="H11" s="48"/>
      <c r="I11" s="122">
        <v>8</v>
      </c>
      <c r="J11" s="231">
        <v>0.0040734953703703706</v>
      </c>
      <c r="K11" s="64" t="str">
        <f t="shared" si="0"/>
        <v>III A</v>
      </c>
      <c r="L11" s="48" t="s">
        <v>632</v>
      </c>
      <c r="M11" s="100"/>
      <c r="N11" s="100"/>
    </row>
    <row r="12" spans="1:14" s="58" customFormat="1" ht="18" customHeight="1">
      <c r="A12" s="121">
        <v>6</v>
      </c>
      <c r="B12" s="64">
        <v>175</v>
      </c>
      <c r="C12" s="45" t="s">
        <v>1184</v>
      </c>
      <c r="D12" s="46" t="s">
        <v>1185</v>
      </c>
      <c r="E12" s="47" t="s">
        <v>1186</v>
      </c>
      <c r="F12" s="48" t="s">
        <v>236</v>
      </c>
      <c r="G12" s="48" t="s">
        <v>90</v>
      </c>
      <c r="H12" s="48"/>
      <c r="I12" s="122">
        <v>7</v>
      </c>
      <c r="J12" s="231">
        <v>0.004098032407407407</v>
      </c>
      <c r="K12" s="64" t="str">
        <f t="shared" si="0"/>
        <v>III A</v>
      </c>
      <c r="L12" s="48" t="s">
        <v>730</v>
      </c>
      <c r="M12" s="100"/>
      <c r="N12" s="100"/>
    </row>
    <row r="13" spans="1:14" s="58" customFormat="1" ht="18" customHeight="1">
      <c r="A13" s="121">
        <v>7</v>
      </c>
      <c r="B13" s="64">
        <v>31</v>
      </c>
      <c r="C13" s="45" t="s">
        <v>1187</v>
      </c>
      <c r="D13" s="46" t="s">
        <v>1188</v>
      </c>
      <c r="E13" s="47" t="s">
        <v>1189</v>
      </c>
      <c r="F13" s="48" t="s">
        <v>302</v>
      </c>
      <c r="G13" s="48" t="s">
        <v>301</v>
      </c>
      <c r="H13" s="48"/>
      <c r="I13" s="122">
        <v>6</v>
      </c>
      <c r="J13" s="231">
        <v>0.004098611111111111</v>
      </c>
      <c r="K13" s="64" t="str">
        <f t="shared" si="0"/>
        <v>III A</v>
      </c>
      <c r="L13" s="48" t="s">
        <v>300</v>
      </c>
      <c r="M13" s="100"/>
      <c r="N13" s="100"/>
    </row>
    <row r="14" spans="1:14" s="58" customFormat="1" ht="18" customHeight="1">
      <c r="A14" s="121">
        <v>8</v>
      </c>
      <c r="B14" s="64">
        <v>1</v>
      </c>
      <c r="C14" s="45" t="s">
        <v>738</v>
      </c>
      <c r="D14" s="46" t="s">
        <v>1190</v>
      </c>
      <c r="E14" s="47" t="s">
        <v>736</v>
      </c>
      <c r="F14" s="48" t="s">
        <v>181</v>
      </c>
      <c r="G14" s="48" t="s">
        <v>180</v>
      </c>
      <c r="H14" s="48"/>
      <c r="I14" s="122">
        <v>5</v>
      </c>
      <c r="J14" s="231">
        <v>0.004165046296296296</v>
      </c>
      <c r="K14" s="64" t="str">
        <f t="shared" si="0"/>
        <v>III A</v>
      </c>
      <c r="L14" s="48" t="s">
        <v>178</v>
      </c>
      <c r="M14" s="100"/>
      <c r="N14" s="100"/>
    </row>
    <row r="15" spans="1:14" s="58" customFormat="1" ht="18" customHeight="1">
      <c r="A15" s="121">
        <v>9</v>
      </c>
      <c r="B15" s="64">
        <v>86</v>
      </c>
      <c r="C15" s="45" t="s">
        <v>1191</v>
      </c>
      <c r="D15" s="46" t="s">
        <v>1192</v>
      </c>
      <c r="E15" s="47" t="s">
        <v>1193</v>
      </c>
      <c r="F15" s="48" t="s">
        <v>378</v>
      </c>
      <c r="G15" s="48" t="s">
        <v>39</v>
      </c>
      <c r="H15" s="48"/>
      <c r="I15" s="122" t="s">
        <v>50</v>
      </c>
      <c r="J15" s="231">
        <v>0.004339814814814815</v>
      </c>
      <c r="K15" s="64" t="str">
        <f t="shared" si="0"/>
        <v>I JA</v>
      </c>
      <c r="L15" s="48" t="s">
        <v>1194</v>
      </c>
      <c r="M15" s="100"/>
      <c r="N15" s="100"/>
    </row>
    <row r="16" spans="1:14" s="58" customFormat="1" ht="18" customHeight="1">
      <c r="A16" s="121">
        <v>10</v>
      </c>
      <c r="B16" s="64">
        <v>199</v>
      </c>
      <c r="C16" s="45" t="s">
        <v>143</v>
      </c>
      <c r="D16" s="46" t="s">
        <v>144</v>
      </c>
      <c r="E16" s="47" t="s">
        <v>145</v>
      </c>
      <c r="F16" s="48" t="s">
        <v>146</v>
      </c>
      <c r="G16" s="48" t="s">
        <v>141</v>
      </c>
      <c r="H16" s="48" t="s">
        <v>147</v>
      </c>
      <c r="I16" s="122">
        <v>4</v>
      </c>
      <c r="J16" s="231">
        <v>0.004449074074074074</v>
      </c>
      <c r="K16" s="64" t="str">
        <f t="shared" si="0"/>
        <v>I JA</v>
      </c>
      <c r="L16" s="48" t="s">
        <v>148</v>
      </c>
      <c r="M16" s="100"/>
      <c r="N16" s="100"/>
    </row>
    <row r="17" spans="1:14" s="58" customFormat="1" ht="18" customHeight="1">
      <c r="A17" s="121">
        <v>11</v>
      </c>
      <c r="B17" s="64">
        <v>83</v>
      </c>
      <c r="C17" s="45" t="s">
        <v>1195</v>
      </c>
      <c r="D17" s="46" t="s">
        <v>1196</v>
      </c>
      <c r="E17" s="47" t="s">
        <v>1197</v>
      </c>
      <c r="F17" s="48" t="s">
        <v>55</v>
      </c>
      <c r="G17" s="48" t="s">
        <v>39</v>
      </c>
      <c r="H17" s="48"/>
      <c r="I17" s="122">
        <v>3</v>
      </c>
      <c r="J17" s="231">
        <v>0.004890972222222223</v>
      </c>
      <c r="K17" s="64">
        <f t="shared" si="0"/>
      </c>
      <c r="L17" s="48" t="s">
        <v>1194</v>
      </c>
      <c r="M17" s="100"/>
      <c r="N17" s="100"/>
    </row>
  </sheetData>
  <sheetProtection/>
  <printOptions horizontalCentered="1"/>
  <pageMargins left="0.3937007874015748" right="0.3937007874015748" top="0.61" bottom="0.24" header="0.17" footer="0.21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M12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5.7109375" style="362" customWidth="1"/>
    <col min="2" max="2" width="5.7109375" style="362" hidden="1" customWidth="1"/>
    <col min="3" max="3" width="11.140625" style="362" customWidth="1"/>
    <col min="4" max="4" width="11.8515625" style="362" bestFit="1" customWidth="1"/>
    <col min="5" max="5" width="10.7109375" style="369" customWidth="1"/>
    <col min="6" max="6" width="16.140625" style="368" bestFit="1" customWidth="1"/>
    <col min="7" max="7" width="18.28125" style="368" bestFit="1" customWidth="1"/>
    <col min="8" max="8" width="14.140625" style="368" customWidth="1"/>
    <col min="9" max="9" width="5.8515625" style="368" bestFit="1" customWidth="1"/>
    <col min="10" max="10" width="9.140625" style="442" customWidth="1"/>
    <col min="11" max="11" width="4.57421875" style="442" bestFit="1" customWidth="1"/>
    <col min="12" max="12" width="19.7109375" style="363" bestFit="1" customWidth="1"/>
    <col min="13" max="17" width="23.00390625" style="362" bestFit="1" customWidth="1"/>
    <col min="18" max="16384" width="9.140625" style="362" customWidth="1"/>
  </cols>
  <sheetData>
    <row r="1" spans="1:12" s="186" customFormat="1" ht="15.75">
      <c r="A1" s="193" t="s">
        <v>0</v>
      </c>
      <c r="D1" s="191"/>
      <c r="E1" s="190"/>
      <c r="F1" s="190"/>
      <c r="G1" s="190"/>
      <c r="H1" s="189"/>
      <c r="I1" s="189"/>
      <c r="J1" s="188"/>
      <c r="K1" s="192"/>
      <c r="L1" s="192"/>
    </row>
    <row r="2" spans="1:12" s="186" customFormat="1" ht="15.75">
      <c r="A2" s="186" t="s">
        <v>887</v>
      </c>
      <c r="D2" s="191"/>
      <c r="E2" s="190"/>
      <c r="F2" s="190"/>
      <c r="G2" s="189"/>
      <c r="H2" s="189"/>
      <c r="I2" s="188"/>
      <c r="J2" s="188"/>
      <c r="K2" s="188"/>
      <c r="L2" s="187"/>
    </row>
    <row r="3" spans="1:12" s="363" customFormat="1" ht="12" customHeight="1">
      <c r="A3" s="362"/>
      <c r="B3" s="362"/>
      <c r="C3" s="362"/>
      <c r="D3" s="391"/>
      <c r="E3" s="390"/>
      <c r="F3" s="389"/>
      <c r="G3" s="389"/>
      <c r="H3" s="389"/>
      <c r="I3" s="389"/>
      <c r="J3" s="437"/>
      <c r="K3" s="437"/>
      <c r="L3" s="438"/>
    </row>
    <row r="4" spans="3:11" s="381" customFormat="1" ht="15.75">
      <c r="C4" s="186" t="s">
        <v>1249</v>
      </c>
      <c r="D4" s="387"/>
      <c r="E4" s="439"/>
      <c r="F4" s="439"/>
      <c r="G4" s="439"/>
      <c r="H4" s="385"/>
      <c r="I4" s="385"/>
      <c r="J4" s="440"/>
      <c r="K4" s="440"/>
    </row>
    <row r="5" spans="3:11" s="381" customFormat="1" ht="18" customHeight="1" thickBot="1">
      <c r="C5" s="387"/>
      <c r="D5" s="387" t="s">
        <v>125</v>
      </c>
      <c r="E5" s="439"/>
      <c r="F5" s="439"/>
      <c r="G5" s="439"/>
      <c r="H5" s="385"/>
      <c r="I5" s="385"/>
      <c r="J5" s="440"/>
      <c r="K5" s="440"/>
    </row>
    <row r="6" spans="1:12" s="300" customFormat="1" ht="18" customHeight="1" thickBot="1">
      <c r="A6" s="171" t="s">
        <v>122</v>
      </c>
      <c r="B6" s="170" t="s">
        <v>126</v>
      </c>
      <c r="C6" s="331" t="s">
        <v>6</v>
      </c>
      <c r="D6" s="332" t="s">
        <v>7</v>
      </c>
      <c r="E6" s="333" t="s">
        <v>8</v>
      </c>
      <c r="F6" s="334" t="s">
        <v>9</v>
      </c>
      <c r="G6" s="335" t="s">
        <v>10</v>
      </c>
      <c r="H6" s="335" t="s">
        <v>11</v>
      </c>
      <c r="I6" s="335" t="s">
        <v>12</v>
      </c>
      <c r="J6" s="333" t="s">
        <v>13</v>
      </c>
      <c r="K6" s="336" t="s">
        <v>14</v>
      </c>
      <c r="L6" s="337" t="s">
        <v>15</v>
      </c>
    </row>
    <row r="7" spans="1:13" s="400" customFormat="1" ht="18" customHeight="1">
      <c r="A7" s="373">
        <v>1</v>
      </c>
      <c r="B7" s="266">
        <v>134</v>
      </c>
      <c r="C7" s="153" t="s">
        <v>294</v>
      </c>
      <c r="D7" s="152" t="s">
        <v>293</v>
      </c>
      <c r="E7" s="151" t="s">
        <v>292</v>
      </c>
      <c r="F7" s="145" t="s">
        <v>291</v>
      </c>
      <c r="G7" s="145" t="s">
        <v>290</v>
      </c>
      <c r="H7" s="145"/>
      <c r="I7" s="150">
        <v>18</v>
      </c>
      <c r="J7" s="441">
        <v>0.004660185185185185</v>
      </c>
      <c r="K7" s="64" t="str">
        <f aca="true" t="shared" si="0" ref="K7:K12">IF(ISBLANK(J7),"",IF(J7&gt;0.00532407407407407,"",IF(J7&lt;=0,"SM",IF(J7&lt;=0.00407407407407407,"KSM",IF(J7&lt;=0.00430555555555556,"I A",IF(J7&lt;=0.00459490740740741,"II A",IF(J7&lt;=0.00497685185185185,"III A",IF(J7&lt;=0.00532407407407407,"I JA"))))))))</f>
        <v>III A</v>
      </c>
      <c r="L7" s="145" t="s">
        <v>289</v>
      </c>
      <c r="M7" s="362"/>
    </row>
    <row r="8" spans="1:13" s="400" customFormat="1" ht="18" customHeight="1">
      <c r="A8" s="373">
        <v>2</v>
      </c>
      <c r="B8" s="266">
        <v>137</v>
      </c>
      <c r="C8" s="153" t="s">
        <v>805</v>
      </c>
      <c r="D8" s="152" t="s">
        <v>1248</v>
      </c>
      <c r="E8" s="151" t="s">
        <v>606</v>
      </c>
      <c r="F8" s="145" t="s">
        <v>60</v>
      </c>
      <c r="G8" s="145" t="s">
        <v>716</v>
      </c>
      <c r="H8" s="145"/>
      <c r="I8" s="150" t="s">
        <v>50</v>
      </c>
      <c r="J8" s="441">
        <v>0.004683912037037037</v>
      </c>
      <c r="K8" s="64" t="str">
        <f t="shared" si="0"/>
        <v>III A</v>
      </c>
      <c r="L8" s="145" t="s">
        <v>587</v>
      </c>
      <c r="M8" s="362"/>
    </row>
    <row r="9" spans="1:13" s="400" customFormat="1" ht="18" customHeight="1">
      <c r="A9" s="373">
        <v>3</v>
      </c>
      <c r="B9" s="266">
        <v>30</v>
      </c>
      <c r="C9" s="153" t="s">
        <v>305</v>
      </c>
      <c r="D9" s="152" t="s">
        <v>304</v>
      </c>
      <c r="E9" s="151" t="s">
        <v>303</v>
      </c>
      <c r="F9" s="145" t="s">
        <v>302</v>
      </c>
      <c r="G9" s="145" t="s">
        <v>301</v>
      </c>
      <c r="H9" s="145"/>
      <c r="I9" s="150">
        <v>14</v>
      </c>
      <c r="J9" s="441">
        <v>0.004700694444444444</v>
      </c>
      <c r="K9" s="64" t="str">
        <f t="shared" si="0"/>
        <v>III A</v>
      </c>
      <c r="L9" s="145" t="s">
        <v>300</v>
      </c>
      <c r="M9" s="362"/>
    </row>
    <row r="10" spans="1:13" s="400" customFormat="1" ht="18" customHeight="1">
      <c r="A10" s="373">
        <v>4</v>
      </c>
      <c r="B10" s="266">
        <v>154</v>
      </c>
      <c r="C10" s="153" t="s">
        <v>282</v>
      </c>
      <c r="D10" s="152" t="s">
        <v>281</v>
      </c>
      <c r="E10" s="151" t="s">
        <v>280</v>
      </c>
      <c r="F10" s="145" t="s">
        <v>64</v>
      </c>
      <c r="G10" s="145" t="s">
        <v>65</v>
      </c>
      <c r="H10" s="145"/>
      <c r="I10" s="150">
        <v>11</v>
      </c>
      <c r="J10" s="441">
        <v>0.004740972222222222</v>
      </c>
      <c r="K10" s="64" t="str">
        <f t="shared" si="0"/>
        <v>III A</v>
      </c>
      <c r="L10" s="145" t="s">
        <v>66</v>
      </c>
      <c r="M10" s="362"/>
    </row>
    <row r="11" spans="1:13" s="400" customFormat="1" ht="18" customHeight="1">
      <c r="A11" s="373">
        <v>5</v>
      </c>
      <c r="B11" s="266">
        <v>136</v>
      </c>
      <c r="C11" s="153" t="s">
        <v>1247</v>
      </c>
      <c r="D11" s="152" t="s">
        <v>1246</v>
      </c>
      <c r="E11" s="151" t="s">
        <v>1245</v>
      </c>
      <c r="F11" s="145" t="s">
        <v>291</v>
      </c>
      <c r="G11" s="145" t="s">
        <v>290</v>
      </c>
      <c r="H11" s="145"/>
      <c r="I11" s="150">
        <v>9</v>
      </c>
      <c r="J11" s="441">
        <v>0.005185300925925926</v>
      </c>
      <c r="K11" s="64" t="str">
        <f t="shared" si="0"/>
        <v>I JA</v>
      </c>
      <c r="L11" s="145" t="s">
        <v>553</v>
      </c>
      <c r="M11" s="362"/>
    </row>
    <row r="12" spans="1:13" s="400" customFormat="1" ht="18" customHeight="1">
      <c r="A12" s="373"/>
      <c r="B12" s="266">
        <v>121</v>
      </c>
      <c r="C12" s="153" t="s">
        <v>1244</v>
      </c>
      <c r="D12" s="152" t="s">
        <v>1243</v>
      </c>
      <c r="E12" s="151" t="s">
        <v>1242</v>
      </c>
      <c r="F12" s="145" t="s">
        <v>32</v>
      </c>
      <c r="G12" s="145" t="s">
        <v>207</v>
      </c>
      <c r="H12" s="145"/>
      <c r="I12" s="150">
        <v>8</v>
      </c>
      <c r="J12" s="441" t="s">
        <v>179</v>
      </c>
      <c r="K12" s="64">
        <f t="shared" si="0"/>
      </c>
      <c r="L12" s="145" t="s">
        <v>1241</v>
      </c>
      <c r="M12" s="362"/>
    </row>
  </sheetData>
  <sheetProtection/>
  <printOptions horizontalCentered="1"/>
  <pageMargins left="0.3937007874015748" right="0.3937007874015748" top="0.52" bottom="0.24" header="0.17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7109375" style="58" customWidth="1"/>
    <col min="2" max="2" width="5.7109375" style="58" hidden="1" customWidth="1"/>
    <col min="3" max="3" width="12.421875" style="58" customWidth="1"/>
    <col min="4" max="4" width="15.421875" style="58" bestFit="1" customWidth="1"/>
    <col min="5" max="5" width="10.7109375" style="61" customWidth="1"/>
    <col min="6" max="6" width="16.421875" style="60" customWidth="1"/>
    <col min="7" max="7" width="17.57421875" style="60" bestFit="1" customWidth="1"/>
    <col min="8" max="8" width="15.7109375" style="60" customWidth="1"/>
    <col min="9" max="9" width="5.8515625" style="60" bestFit="1" customWidth="1"/>
    <col min="10" max="10" width="8.140625" style="201" hidden="1" customWidth="1"/>
    <col min="11" max="11" width="4.8515625" style="201" hidden="1" customWidth="1"/>
    <col min="12" max="12" width="9.00390625" style="92" bestFit="1" customWidth="1"/>
    <col min="13" max="13" width="4.8515625" style="201" bestFit="1" customWidth="1"/>
    <col min="14" max="14" width="4.7109375" style="92" bestFit="1" customWidth="1"/>
    <col min="15" max="15" width="23.00390625" style="91" bestFit="1" customWidth="1"/>
    <col min="16" max="16" width="9.140625" style="91" hidden="1" customWidth="1"/>
    <col min="17" max="16384" width="9.140625" style="58" customWidth="1"/>
  </cols>
  <sheetData>
    <row r="1" spans="1:16" s="85" customFormat="1" ht="15.75">
      <c r="A1" s="99" t="s">
        <v>0</v>
      </c>
      <c r="D1" s="90"/>
      <c r="E1" s="89"/>
      <c r="F1" s="89"/>
      <c r="G1" s="89"/>
      <c r="H1" s="97"/>
      <c r="I1" s="97"/>
      <c r="J1" s="96"/>
      <c r="K1" s="96"/>
      <c r="L1" s="98"/>
      <c r="M1" s="96"/>
      <c r="N1" s="98"/>
      <c r="P1" s="70"/>
    </row>
    <row r="2" spans="1:16" s="85" customFormat="1" ht="15.75">
      <c r="A2" s="85" t="s">
        <v>1</v>
      </c>
      <c r="D2" s="90"/>
      <c r="E2" s="89"/>
      <c r="F2" s="89"/>
      <c r="G2" s="97"/>
      <c r="H2" s="97"/>
      <c r="I2" s="96"/>
      <c r="J2" s="96"/>
      <c r="K2" s="96"/>
      <c r="L2" s="96"/>
      <c r="M2" s="96"/>
      <c r="N2" s="95"/>
      <c r="P2" s="70"/>
    </row>
    <row r="3" spans="1:15" s="91" customFormat="1" ht="12" customHeight="1">
      <c r="A3" s="58"/>
      <c r="B3" s="58"/>
      <c r="C3" s="58"/>
      <c r="D3" s="94"/>
      <c r="E3" s="84"/>
      <c r="F3" s="93"/>
      <c r="G3" s="93"/>
      <c r="H3" s="93"/>
      <c r="I3" s="93"/>
      <c r="J3" s="92"/>
      <c r="K3" s="92"/>
      <c r="L3" s="92"/>
      <c r="M3" s="92"/>
      <c r="N3" s="92"/>
      <c r="O3" s="198"/>
    </row>
    <row r="4" spans="3:16" s="82" customFormat="1" ht="15.75">
      <c r="C4" s="85" t="s">
        <v>393</v>
      </c>
      <c r="D4" s="85"/>
      <c r="E4" s="84"/>
      <c r="F4" s="200"/>
      <c r="G4" s="200"/>
      <c r="H4" s="60"/>
      <c r="I4" s="60"/>
      <c r="J4" s="201"/>
      <c r="K4" s="201"/>
      <c r="L4" s="92"/>
      <c r="M4" s="201"/>
      <c r="N4" s="92"/>
      <c r="O4" s="91"/>
      <c r="P4" s="91"/>
    </row>
    <row r="5" spans="3:7" ht="18" customHeight="1" thickBot="1">
      <c r="C5" s="202"/>
      <c r="D5" s="94" t="s">
        <v>125</v>
      </c>
      <c r="E5" s="84"/>
      <c r="F5" s="200"/>
      <c r="G5" s="200"/>
    </row>
    <row r="6" spans="1:15" s="70" customFormat="1" ht="18" customHeight="1" thickBot="1">
      <c r="A6" s="203" t="s">
        <v>395</v>
      </c>
      <c r="B6" s="204" t="s">
        <v>126</v>
      </c>
      <c r="C6" s="80" t="s">
        <v>6</v>
      </c>
      <c r="D6" s="79" t="s">
        <v>7</v>
      </c>
      <c r="E6" s="78" t="s">
        <v>8</v>
      </c>
      <c r="F6" s="76" t="s">
        <v>9</v>
      </c>
      <c r="G6" s="76" t="s">
        <v>10</v>
      </c>
      <c r="H6" s="76" t="s">
        <v>11</v>
      </c>
      <c r="I6" s="76" t="s">
        <v>12</v>
      </c>
      <c r="J6" s="78" t="s">
        <v>396</v>
      </c>
      <c r="K6" s="78" t="s">
        <v>397</v>
      </c>
      <c r="L6" s="78" t="s">
        <v>398</v>
      </c>
      <c r="M6" s="78" t="s">
        <v>397</v>
      </c>
      <c r="N6" s="72" t="s">
        <v>14</v>
      </c>
      <c r="O6" s="71" t="s">
        <v>15</v>
      </c>
    </row>
    <row r="7" spans="1:16" ht="18" customHeight="1">
      <c r="A7" s="121">
        <v>1</v>
      </c>
      <c r="B7" s="205">
        <v>180</v>
      </c>
      <c r="C7" s="45" t="s">
        <v>542</v>
      </c>
      <c r="D7" s="46" t="s">
        <v>543</v>
      </c>
      <c r="E7" s="47" t="s">
        <v>544</v>
      </c>
      <c r="F7" s="48" t="s">
        <v>236</v>
      </c>
      <c r="G7" s="48" t="s">
        <v>90</v>
      </c>
      <c r="H7" s="48"/>
      <c r="I7" s="122"/>
      <c r="J7" s="206">
        <v>8.09</v>
      </c>
      <c r="K7" s="207">
        <v>0.182</v>
      </c>
      <c r="L7" s="208">
        <v>8.12</v>
      </c>
      <c r="M7" s="207">
        <v>0.198</v>
      </c>
      <c r="N7" s="209" t="str">
        <f aca="true" t="shared" si="0" ref="N7:N12">IF(ISBLANK(J7),"",IF(J7&lt;=7.7,"KSM",IF(J7&lt;=8,"I A",IF(J7&lt;=8.44,"II A",IF(J7&lt;=9.04,"III A",IF(J7&lt;=9.64,"I JA",IF(J7&lt;=10.04,"II JA",IF(J7&lt;=10.34,"III JA"))))))))</f>
        <v>II A</v>
      </c>
      <c r="O7" s="48" t="s">
        <v>264</v>
      </c>
      <c r="P7" s="210" t="s">
        <v>545</v>
      </c>
    </row>
    <row r="8" spans="1:16" ht="18" customHeight="1">
      <c r="A8" s="121">
        <v>2</v>
      </c>
      <c r="B8" s="205"/>
      <c r="C8" s="45" t="s">
        <v>487</v>
      </c>
      <c r="D8" s="46" t="s">
        <v>488</v>
      </c>
      <c r="E8" s="47" t="s">
        <v>54</v>
      </c>
      <c r="F8" s="48" t="s">
        <v>489</v>
      </c>
      <c r="G8" s="48" t="s">
        <v>490</v>
      </c>
      <c r="H8" s="48"/>
      <c r="I8" s="122"/>
      <c r="J8" s="206">
        <v>8</v>
      </c>
      <c r="K8" s="207">
        <v>0.374</v>
      </c>
      <c r="L8" s="208">
        <v>7.98</v>
      </c>
      <c r="M8" s="207">
        <v>0.555</v>
      </c>
      <c r="N8" s="209" t="str">
        <f t="shared" si="0"/>
        <v>I A</v>
      </c>
      <c r="O8" s="48" t="s">
        <v>491</v>
      </c>
      <c r="P8" s="210" t="s">
        <v>492</v>
      </c>
    </row>
    <row r="9" spans="1:16" ht="18" customHeight="1">
      <c r="A9" s="121">
        <v>3</v>
      </c>
      <c r="B9" s="205"/>
      <c r="C9" s="45" t="s">
        <v>412</v>
      </c>
      <c r="D9" s="46" t="s">
        <v>413</v>
      </c>
      <c r="E9" s="47" t="s">
        <v>414</v>
      </c>
      <c r="F9" s="48" t="s">
        <v>38</v>
      </c>
      <c r="G9" s="48" t="s">
        <v>39</v>
      </c>
      <c r="H9" s="48"/>
      <c r="I9" s="122"/>
      <c r="J9" s="206">
        <v>7.92</v>
      </c>
      <c r="K9" s="207">
        <v>0.18</v>
      </c>
      <c r="L9" s="208">
        <v>7.95</v>
      </c>
      <c r="M9" s="207">
        <v>0.356</v>
      </c>
      <c r="N9" s="209" t="str">
        <f t="shared" si="0"/>
        <v>I A</v>
      </c>
      <c r="O9" s="48" t="s">
        <v>415</v>
      </c>
      <c r="P9" s="210" t="s">
        <v>416</v>
      </c>
    </row>
    <row r="10" spans="1:16" ht="18" customHeight="1">
      <c r="A10" s="121">
        <v>4</v>
      </c>
      <c r="B10" s="205"/>
      <c r="C10" s="45" t="s">
        <v>103</v>
      </c>
      <c r="D10" s="46" t="s">
        <v>533</v>
      </c>
      <c r="E10" s="47" t="s">
        <v>534</v>
      </c>
      <c r="F10" s="48" t="s">
        <v>74</v>
      </c>
      <c r="G10" s="48" t="s">
        <v>49</v>
      </c>
      <c r="H10" s="48"/>
      <c r="I10" s="122"/>
      <c r="J10" s="206">
        <v>7.96</v>
      </c>
      <c r="K10" s="207">
        <v>0.335</v>
      </c>
      <c r="L10" s="208">
        <v>8</v>
      </c>
      <c r="M10" s="207">
        <v>0.182</v>
      </c>
      <c r="N10" s="209" t="str">
        <f t="shared" si="0"/>
        <v>I A</v>
      </c>
      <c r="O10" s="48" t="s">
        <v>485</v>
      </c>
      <c r="P10" s="210" t="s">
        <v>535</v>
      </c>
    </row>
    <row r="11" spans="1:16" ht="18" customHeight="1">
      <c r="A11" s="121">
        <v>5</v>
      </c>
      <c r="B11" s="205">
        <v>174</v>
      </c>
      <c r="C11" s="45" t="s">
        <v>440</v>
      </c>
      <c r="D11" s="46" t="s">
        <v>441</v>
      </c>
      <c r="E11" s="47" t="s">
        <v>442</v>
      </c>
      <c r="F11" s="48" t="s">
        <v>236</v>
      </c>
      <c r="G11" s="48" t="s">
        <v>90</v>
      </c>
      <c r="H11" s="48"/>
      <c r="I11" s="122"/>
      <c r="J11" s="206">
        <v>8.09</v>
      </c>
      <c r="K11" s="207">
        <v>0.318</v>
      </c>
      <c r="L11" s="208">
        <v>8.04</v>
      </c>
      <c r="M11" s="207">
        <v>0.161</v>
      </c>
      <c r="N11" s="209" t="str">
        <f t="shared" si="0"/>
        <v>II A</v>
      </c>
      <c r="O11" s="48" t="s">
        <v>286</v>
      </c>
      <c r="P11" s="210" t="s">
        <v>443</v>
      </c>
    </row>
    <row r="12" spans="1:16" ht="18" customHeight="1">
      <c r="A12" s="121">
        <v>6</v>
      </c>
      <c r="B12" s="205"/>
      <c r="C12" s="45" t="s">
        <v>128</v>
      </c>
      <c r="D12" s="46" t="s">
        <v>507</v>
      </c>
      <c r="E12" s="47" t="s">
        <v>508</v>
      </c>
      <c r="F12" s="48" t="s">
        <v>192</v>
      </c>
      <c r="G12" s="48" t="s">
        <v>191</v>
      </c>
      <c r="H12" s="48" t="s">
        <v>190</v>
      </c>
      <c r="I12" s="122"/>
      <c r="J12" s="206">
        <v>8.1</v>
      </c>
      <c r="K12" s="207">
        <v>0.204</v>
      </c>
      <c r="L12" s="208">
        <v>8.13</v>
      </c>
      <c r="M12" s="207">
        <v>0.217</v>
      </c>
      <c r="N12" s="209" t="str">
        <f t="shared" si="0"/>
        <v>II A</v>
      </c>
      <c r="O12" s="48" t="s">
        <v>189</v>
      </c>
      <c r="P12" s="210" t="s">
        <v>509</v>
      </c>
    </row>
  </sheetData>
  <sheetProtection/>
  <printOptions horizontalCentered="1"/>
  <pageMargins left="0.15748031496062992" right="0.1968503937007874" top="0.15748031496062992" bottom="0.3937007874015748" header="0.15748031496062992" footer="0.3937007874015748"/>
  <pageSetup horizontalDpi="600" verticalDpi="600" orientation="landscape" paperSize="9" scale="8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P1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7109375" style="100" customWidth="1"/>
    <col min="2" max="2" width="5.7109375" style="100" hidden="1" customWidth="1"/>
    <col min="3" max="3" width="11.140625" style="100" customWidth="1"/>
    <col min="4" max="4" width="15.421875" style="100" bestFit="1" customWidth="1"/>
    <col min="5" max="5" width="10.7109375" style="124" customWidth="1"/>
    <col min="6" max="6" width="15.00390625" style="125" customWidth="1"/>
    <col min="7" max="7" width="12.8515625" style="125" bestFit="1" customWidth="1"/>
    <col min="8" max="8" width="11.57421875" style="125" bestFit="1" customWidth="1"/>
    <col min="9" max="9" width="5.00390625" style="125" bestFit="1" customWidth="1"/>
    <col min="10" max="11" width="9.140625" style="126" customWidth="1"/>
    <col min="12" max="12" width="5.00390625" style="126" bestFit="1" customWidth="1"/>
    <col min="13" max="13" width="25.57421875" style="106" bestFit="1" customWidth="1"/>
    <col min="14" max="18" width="23.00390625" style="100" bestFit="1" customWidth="1"/>
    <col min="19" max="16384" width="9.140625" style="100" customWidth="1"/>
  </cols>
  <sheetData>
    <row r="1" spans="1:12" s="85" customFormat="1" ht="15.75">
      <c r="A1" s="99" t="s">
        <v>0</v>
      </c>
      <c r="D1" s="90"/>
      <c r="E1" s="89"/>
      <c r="F1" s="89"/>
      <c r="G1" s="89"/>
      <c r="H1" s="97"/>
      <c r="I1" s="97"/>
      <c r="J1" s="96"/>
      <c r="K1" s="98"/>
      <c r="L1" s="98"/>
    </row>
    <row r="2" spans="1:12" s="85" customFormat="1" ht="15.75">
      <c r="A2" s="85" t="s">
        <v>1</v>
      </c>
      <c r="D2" s="90"/>
      <c r="E2" s="89"/>
      <c r="F2" s="89"/>
      <c r="G2" s="97"/>
      <c r="H2" s="97"/>
      <c r="I2" s="96"/>
      <c r="J2" s="96"/>
      <c r="K2" s="96"/>
      <c r="L2" s="95"/>
    </row>
    <row r="3" spans="1:13" s="106" customFormat="1" ht="12" customHeight="1">
      <c r="A3" s="100"/>
      <c r="B3" s="100"/>
      <c r="C3" s="100"/>
      <c r="D3" s="101"/>
      <c r="E3" s="102"/>
      <c r="F3" s="103"/>
      <c r="G3" s="103"/>
      <c r="H3" s="103"/>
      <c r="I3" s="103"/>
      <c r="J3" s="104"/>
      <c r="K3" s="104"/>
      <c r="L3" s="104"/>
      <c r="M3" s="105"/>
    </row>
    <row r="4" spans="3:12" s="107" customFormat="1" ht="15.75">
      <c r="C4" s="108" t="s">
        <v>124</v>
      </c>
      <c r="D4" s="108"/>
      <c r="E4" s="109"/>
      <c r="F4" s="109"/>
      <c r="G4" s="109"/>
      <c r="H4" s="110"/>
      <c r="I4" s="110"/>
      <c r="J4" s="111"/>
      <c r="K4" s="111"/>
      <c r="L4" s="111"/>
    </row>
    <row r="5" spans="3:12" s="107" customFormat="1" ht="18" customHeight="1" thickBot="1">
      <c r="C5" s="108"/>
      <c r="D5" s="108" t="s">
        <v>125</v>
      </c>
      <c r="E5" s="109"/>
      <c r="F5" s="109"/>
      <c r="G5" s="109"/>
      <c r="H5" s="110"/>
      <c r="I5" s="110"/>
      <c r="J5" s="111"/>
      <c r="K5" s="111"/>
      <c r="L5" s="111"/>
    </row>
    <row r="6" spans="1:16" s="106" customFormat="1" ht="18" customHeight="1" thickBot="1">
      <c r="A6" s="28" t="s">
        <v>122</v>
      </c>
      <c r="B6" s="112" t="s">
        <v>126</v>
      </c>
      <c r="C6" s="113" t="s">
        <v>6</v>
      </c>
      <c r="D6" s="114" t="s">
        <v>7</v>
      </c>
      <c r="E6" s="115" t="s">
        <v>8</v>
      </c>
      <c r="F6" s="116" t="s">
        <v>9</v>
      </c>
      <c r="G6" s="76" t="s">
        <v>10</v>
      </c>
      <c r="H6" s="76" t="s">
        <v>11</v>
      </c>
      <c r="I6" s="76" t="s">
        <v>12</v>
      </c>
      <c r="J6" s="115" t="s">
        <v>13</v>
      </c>
      <c r="K6" s="117" t="s">
        <v>127</v>
      </c>
      <c r="L6" s="118" t="s">
        <v>14</v>
      </c>
      <c r="M6" s="119" t="s">
        <v>15</v>
      </c>
      <c r="N6" s="120"/>
      <c r="O6" s="120"/>
      <c r="P6" s="120"/>
    </row>
    <row r="7" spans="1:14" s="58" customFormat="1" ht="18" customHeight="1">
      <c r="A7" s="121">
        <v>1</v>
      </c>
      <c r="B7" s="64">
        <v>181</v>
      </c>
      <c r="C7" s="45" t="s">
        <v>128</v>
      </c>
      <c r="D7" s="46" t="s">
        <v>129</v>
      </c>
      <c r="E7" s="47" t="s">
        <v>130</v>
      </c>
      <c r="F7" s="48" t="s">
        <v>131</v>
      </c>
      <c r="G7" s="48" t="s">
        <v>90</v>
      </c>
      <c r="H7" s="48"/>
      <c r="I7" s="122">
        <v>18</v>
      </c>
      <c r="J7" s="123">
        <v>0.011883912037037038</v>
      </c>
      <c r="K7" s="123"/>
      <c r="L7" s="64" t="str">
        <f>IF(ISBLANK(J7),"",IF(J7&lt;=0.00943287037037037,"KSM",IF(J7&lt;=0.0107060185185185,"I A",IF(J7&lt;=0.0115162037037037,"II A",IF(J7&lt;=0.0125,"III A",IF(J7&lt;=0.0135416666666667,"I JA",IF(J7&lt;=0.0144097222222222,"II JA",IF(J7&lt;=0.0151041666666667,"III JA",))))))))</f>
        <v>III A</v>
      </c>
      <c r="M7" s="48" t="s">
        <v>132</v>
      </c>
      <c r="N7" s="106"/>
    </row>
    <row r="8" spans="1:14" s="58" customFormat="1" ht="18" customHeight="1">
      <c r="A8" s="121">
        <v>2</v>
      </c>
      <c r="B8" s="64">
        <v>96</v>
      </c>
      <c r="C8" s="45" t="s">
        <v>133</v>
      </c>
      <c r="D8" s="46" t="s">
        <v>134</v>
      </c>
      <c r="E8" s="47" t="s">
        <v>135</v>
      </c>
      <c r="F8" s="48" t="s">
        <v>74</v>
      </c>
      <c r="G8" s="48" t="s">
        <v>49</v>
      </c>
      <c r="H8" s="48"/>
      <c r="I8" s="122">
        <v>14</v>
      </c>
      <c r="J8" s="123">
        <v>0.012025</v>
      </c>
      <c r="K8" s="123"/>
      <c r="L8" s="64" t="str">
        <f>IF(ISBLANK(J8),"",IF(J8&lt;=0.00943287037037037,"KSM",IF(J8&lt;=0.0107060185185185,"I A",IF(J8&lt;=0.0115162037037037,"II A",IF(J8&lt;=0.0125,"III A",IF(J8&lt;=0.0135416666666667,"I JA",IF(J8&lt;=0.0144097222222222,"II JA",IF(J8&lt;=0.0151041666666667,"III JA",))))))))</f>
        <v>III A</v>
      </c>
      <c r="M8" s="48" t="s">
        <v>136</v>
      </c>
      <c r="N8" s="106"/>
    </row>
    <row r="9" spans="1:14" s="58" customFormat="1" ht="18" customHeight="1">
      <c r="A9" s="121">
        <v>3</v>
      </c>
      <c r="B9" s="64">
        <v>130</v>
      </c>
      <c r="C9" s="45" t="s">
        <v>137</v>
      </c>
      <c r="D9" s="46" t="s">
        <v>138</v>
      </c>
      <c r="E9" s="47" t="s">
        <v>139</v>
      </c>
      <c r="F9" s="48" t="s">
        <v>140</v>
      </c>
      <c r="G9" s="48" t="s">
        <v>141</v>
      </c>
      <c r="H9" s="48"/>
      <c r="I9" s="122">
        <v>11</v>
      </c>
      <c r="J9" s="123">
        <v>0.012934722222222222</v>
      </c>
      <c r="K9" s="123"/>
      <c r="L9" s="64" t="str">
        <f>IF(ISBLANK(J9),"",IF(J9&lt;=0.00943287037037037,"KSM",IF(J9&lt;=0.0107060185185185,"I A",IF(J9&lt;=0.0115162037037037,"II A",IF(J9&lt;=0.0125,"III A",IF(J9&lt;=0.0135416666666667,"I JA",IF(J9&lt;=0.0144097222222222,"II JA",IF(J9&lt;=0.0151041666666667,"III JA",))))))))</f>
        <v>I JA</v>
      </c>
      <c r="M9" s="48" t="s">
        <v>142</v>
      </c>
      <c r="N9" s="106"/>
    </row>
    <row r="10" spans="1:14" s="58" customFormat="1" ht="18" customHeight="1">
      <c r="A10" s="121">
        <v>4</v>
      </c>
      <c r="B10" s="64">
        <v>199</v>
      </c>
      <c r="C10" s="45" t="s">
        <v>143</v>
      </c>
      <c r="D10" s="46" t="s">
        <v>144</v>
      </c>
      <c r="E10" s="47" t="s">
        <v>145</v>
      </c>
      <c r="F10" s="48" t="s">
        <v>146</v>
      </c>
      <c r="G10" s="48" t="s">
        <v>141</v>
      </c>
      <c r="H10" s="48" t="s">
        <v>147</v>
      </c>
      <c r="I10" s="122">
        <v>9</v>
      </c>
      <c r="J10" s="123">
        <v>0.013786921296296295</v>
      </c>
      <c r="K10" s="123"/>
      <c r="L10" s="64" t="str">
        <f>IF(ISBLANK(J10),"",IF(J10&lt;=0.00943287037037037,"KSM",IF(J10&lt;=0.0107060185185185,"I A",IF(J10&lt;=0.0115162037037037,"II A",IF(J10&lt;=0.0125,"III A",IF(J10&lt;=0.0135416666666667,"I JA",IF(J10&lt;=0.0144097222222222,"II JA",IF(J10&lt;=0.0151041666666667,"III JA",))))))))</f>
        <v>II JA</v>
      </c>
      <c r="M10" s="48" t="s">
        <v>148</v>
      </c>
      <c r="N10" s="106"/>
    </row>
    <row r="11" spans="1:14" s="58" customFormat="1" ht="18" customHeight="1">
      <c r="A11" s="121"/>
      <c r="B11" s="64">
        <v>94</v>
      </c>
      <c r="C11" s="45" t="s">
        <v>149</v>
      </c>
      <c r="D11" s="46" t="s">
        <v>150</v>
      </c>
      <c r="E11" s="47" t="s">
        <v>151</v>
      </c>
      <c r="F11" s="48" t="s">
        <v>74</v>
      </c>
      <c r="G11" s="48" t="s">
        <v>49</v>
      </c>
      <c r="H11" s="48"/>
      <c r="I11" s="122"/>
      <c r="J11" s="123" t="s">
        <v>152</v>
      </c>
      <c r="K11" s="127" t="s">
        <v>938</v>
      </c>
      <c r="L11" s="64"/>
      <c r="M11" s="48" t="s">
        <v>153</v>
      </c>
      <c r="N11" s="106"/>
    </row>
  </sheetData>
  <sheetProtection/>
  <printOptions horizontalCentered="1"/>
  <pageMargins left="0.3937007874015748" right="0.3937007874015748" top="0.35" bottom="0.24" header="0.17" footer="0.21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7109375" style="100" customWidth="1"/>
    <col min="2" max="2" width="5.7109375" style="100" hidden="1" customWidth="1"/>
    <col min="3" max="3" width="11.140625" style="100" customWidth="1"/>
    <col min="4" max="4" width="15.421875" style="100" bestFit="1" customWidth="1"/>
    <col min="5" max="5" width="10.7109375" style="124" customWidth="1"/>
    <col min="6" max="6" width="15.00390625" style="125" customWidth="1"/>
    <col min="7" max="7" width="14.28125" style="125" customWidth="1"/>
    <col min="8" max="8" width="8.57421875" style="125" customWidth="1"/>
    <col min="9" max="9" width="5.00390625" style="125" bestFit="1" customWidth="1"/>
    <col min="10" max="11" width="9.140625" style="126" customWidth="1"/>
    <col min="12" max="12" width="4.28125" style="126" bestFit="1" customWidth="1"/>
    <col min="13" max="13" width="25.8515625" style="106" customWidth="1"/>
    <col min="14" max="18" width="23.8515625" style="100" bestFit="1" customWidth="1"/>
    <col min="19" max="20" width="21.8515625" style="100" bestFit="1" customWidth="1"/>
    <col min="21" max="16384" width="9.140625" style="100" customWidth="1"/>
  </cols>
  <sheetData>
    <row r="1" spans="1:12" s="85" customFormat="1" ht="15.75">
      <c r="A1" s="99" t="s">
        <v>0</v>
      </c>
      <c r="D1" s="90"/>
      <c r="E1" s="89"/>
      <c r="F1" s="89"/>
      <c r="G1" s="89"/>
      <c r="H1" s="97"/>
      <c r="I1" s="97"/>
      <c r="J1" s="96"/>
      <c r="K1" s="98"/>
      <c r="L1" s="98"/>
    </row>
    <row r="2" spans="1:12" s="85" customFormat="1" ht="15.75">
      <c r="A2" s="85" t="s">
        <v>1</v>
      </c>
      <c r="D2" s="90"/>
      <c r="E2" s="89"/>
      <c r="F2" s="89"/>
      <c r="G2" s="97"/>
      <c r="H2" s="97"/>
      <c r="I2" s="96"/>
      <c r="J2" s="96"/>
      <c r="K2" s="96"/>
      <c r="L2" s="95"/>
    </row>
    <row r="3" spans="1:13" s="106" customFormat="1" ht="12" customHeight="1">
      <c r="A3" s="100"/>
      <c r="B3" s="100"/>
      <c r="C3" s="100"/>
      <c r="D3" s="101"/>
      <c r="E3" s="102"/>
      <c r="F3" s="103"/>
      <c r="G3" s="103"/>
      <c r="H3" s="103"/>
      <c r="I3" s="103"/>
      <c r="J3" s="104"/>
      <c r="K3" s="104"/>
      <c r="L3" s="104"/>
      <c r="M3" s="105"/>
    </row>
    <row r="4" spans="3:12" s="107" customFormat="1" ht="15.75">
      <c r="C4" s="108" t="s">
        <v>176</v>
      </c>
      <c r="D4" s="108"/>
      <c r="E4" s="109"/>
      <c r="F4" s="109"/>
      <c r="G4" s="109"/>
      <c r="H4" s="110"/>
      <c r="I4" s="110"/>
      <c r="J4" s="111"/>
      <c r="K4" s="111"/>
      <c r="L4" s="111"/>
    </row>
    <row r="5" spans="3:12" s="107" customFormat="1" ht="18" customHeight="1" thickBot="1">
      <c r="C5" s="108"/>
      <c r="D5" s="108" t="s">
        <v>125</v>
      </c>
      <c r="E5" s="109"/>
      <c r="F5" s="109"/>
      <c r="G5" s="109"/>
      <c r="H5" s="110"/>
      <c r="I5" s="110"/>
      <c r="J5" s="111"/>
      <c r="K5" s="111"/>
      <c r="L5" s="111"/>
    </row>
    <row r="6" spans="1:16" s="106" customFormat="1" ht="18" customHeight="1" thickBot="1">
      <c r="A6" s="28" t="s">
        <v>122</v>
      </c>
      <c r="B6" s="112" t="s">
        <v>126</v>
      </c>
      <c r="C6" s="113" t="s">
        <v>6</v>
      </c>
      <c r="D6" s="114" t="s">
        <v>7</v>
      </c>
      <c r="E6" s="115" t="s">
        <v>8</v>
      </c>
      <c r="F6" s="116" t="s">
        <v>9</v>
      </c>
      <c r="G6" s="76" t="s">
        <v>10</v>
      </c>
      <c r="H6" s="76" t="s">
        <v>11</v>
      </c>
      <c r="I6" s="76" t="s">
        <v>12</v>
      </c>
      <c r="J6" s="115" t="s">
        <v>13</v>
      </c>
      <c r="K6" s="117" t="s">
        <v>127</v>
      </c>
      <c r="L6" s="118" t="s">
        <v>14</v>
      </c>
      <c r="M6" s="119" t="s">
        <v>15</v>
      </c>
      <c r="N6" s="120"/>
      <c r="O6" s="120"/>
      <c r="P6" s="120"/>
    </row>
    <row r="7" spans="1:14" s="58" customFormat="1" ht="18" customHeight="1">
      <c r="A7" s="121">
        <v>1</v>
      </c>
      <c r="B7" s="64">
        <v>183</v>
      </c>
      <c r="C7" s="45" t="s">
        <v>175</v>
      </c>
      <c r="D7" s="46" t="s">
        <v>174</v>
      </c>
      <c r="E7" s="47" t="s">
        <v>173</v>
      </c>
      <c r="F7" s="48" t="s">
        <v>131</v>
      </c>
      <c r="G7" s="48" t="s">
        <v>90</v>
      </c>
      <c r="H7" s="48"/>
      <c r="I7" s="122">
        <v>18</v>
      </c>
      <c r="J7" s="123">
        <v>0.016282638888888888</v>
      </c>
      <c r="K7" s="123" t="s">
        <v>177</v>
      </c>
      <c r="L7" s="64" t="str">
        <f>IF(ISBLANK(J7),"",IF(J7&lt;=0.0150462962962963,"KSM",IF(J7&lt;=0.0159143518518519,"I A",IF(J7&lt;=0.0172453703703704,"II A",IF(J7&lt;=0.0190972222222222,"III A",IF(J7&lt;=0.0206597222222222,"I JA",IF(J7&lt;=0.021875,"II JA",IF(J7&lt;=0.0229166666666667,"III JA"))))))))</f>
        <v>II A</v>
      </c>
      <c r="M7" s="48" t="s">
        <v>132</v>
      </c>
      <c r="N7" s="106"/>
    </row>
    <row r="8" spans="1:14" s="58" customFormat="1" ht="18" customHeight="1">
      <c r="A8" s="121">
        <v>2</v>
      </c>
      <c r="B8" s="64">
        <v>182</v>
      </c>
      <c r="C8" s="45" t="s">
        <v>172</v>
      </c>
      <c r="D8" s="46" t="s">
        <v>171</v>
      </c>
      <c r="E8" s="47" t="s">
        <v>170</v>
      </c>
      <c r="F8" s="48" t="s">
        <v>131</v>
      </c>
      <c r="G8" s="48" t="s">
        <v>90</v>
      </c>
      <c r="H8" s="48"/>
      <c r="I8" s="122">
        <v>14</v>
      </c>
      <c r="J8" s="123">
        <v>0.016472569444444446</v>
      </c>
      <c r="K8" s="123"/>
      <c r="L8" s="64" t="str">
        <f>IF(ISBLANK(J8),"",IF(J8&lt;=0.0150462962962963,"KSM",IF(J8&lt;=0.0159143518518519,"I A",IF(J8&lt;=0.0172453703703704,"II A",IF(J8&lt;=0.0190972222222222,"III A",IF(J8&lt;=0.0206597222222222,"I JA",IF(J8&lt;=0.021875,"II JA",IF(J8&lt;=0.0229166666666667,"III JA"))))))))</f>
        <v>II A</v>
      </c>
      <c r="M8" s="48" t="s">
        <v>132</v>
      </c>
      <c r="N8" s="106"/>
    </row>
    <row r="9" spans="1:14" s="58" customFormat="1" ht="18" customHeight="1">
      <c r="A9" s="121">
        <v>3</v>
      </c>
      <c r="B9" s="64">
        <v>90</v>
      </c>
      <c r="C9" s="45" t="s">
        <v>169</v>
      </c>
      <c r="D9" s="46" t="s">
        <v>168</v>
      </c>
      <c r="E9" s="47" t="s">
        <v>167</v>
      </c>
      <c r="F9" s="48" t="s">
        <v>156</v>
      </c>
      <c r="G9" s="48" t="s">
        <v>155</v>
      </c>
      <c r="H9" s="48"/>
      <c r="I9" s="122">
        <v>11</v>
      </c>
      <c r="J9" s="123">
        <v>0.018008564814814814</v>
      </c>
      <c r="K9" s="123"/>
      <c r="L9" s="64" t="str">
        <f>IF(ISBLANK(J9),"",IF(J9&lt;=0.0150462962962963,"KSM",IF(J9&lt;=0.0159143518518519,"I A",IF(J9&lt;=0.0172453703703704,"II A",IF(J9&lt;=0.0190972222222222,"III A",IF(J9&lt;=0.0206597222222222,"I JA",IF(J9&lt;=0.021875,"II JA",IF(J9&lt;=0.0229166666666667,"III JA"))))))))</f>
        <v>III A</v>
      </c>
      <c r="M9" s="48" t="s">
        <v>154</v>
      </c>
      <c r="N9" s="106"/>
    </row>
    <row r="10" spans="1:14" s="58" customFormat="1" ht="18" customHeight="1">
      <c r="A10" s="121">
        <v>4</v>
      </c>
      <c r="B10" s="64">
        <v>159</v>
      </c>
      <c r="C10" s="45" t="s">
        <v>166</v>
      </c>
      <c r="D10" s="46" t="s">
        <v>165</v>
      </c>
      <c r="E10" s="47" t="s">
        <v>164</v>
      </c>
      <c r="F10" s="48" t="s">
        <v>163</v>
      </c>
      <c r="G10" s="48" t="s">
        <v>162</v>
      </c>
      <c r="H10" s="48" t="s">
        <v>161</v>
      </c>
      <c r="I10" s="122">
        <v>9</v>
      </c>
      <c r="J10" s="123">
        <v>0.01851388888888889</v>
      </c>
      <c r="K10" s="123"/>
      <c r="L10" s="64" t="str">
        <f>IF(ISBLANK(J10),"",IF(J10&lt;=0.0150462962962963,"KSM",IF(J10&lt;=0.0159143518518519,"I A",IF(J10&lt;=0.0172453703703704,"II A",IF(J10&lt;=0.0190972222222222,"III A",IF(J10&lt;=0.0206597222222222,"I JA",IF(J10&lt;=0.021875,"II JA",IF(J10&lt;=0.0229166666666667,"III JA"))))))))</f>
        <v>III A</v>
      </c>
      <c r="M10" s="48" t="s">
        <v>160</v>
      </c>
      <c r="N10" s="106"/>
    </row>
    <row r="11" spans="1:14" s="58" customFormat="1" ht="18" customHeight="1">
      <c r="A11" s="121">
        <v>5</v>
      </c>
      <c r="B11" s="64">
        <v>91</v>
      </c>
      <c r="C11" s="45" t="s">
        <v>159</v>
      </c>
      <c r="D11" s="46" t="s">
        <v>158</v>
      </c>
      <c r="E11" s="47" t="s">
        <v>157</v>
      </c>
      <c r="F11" s="48" t="s">
        <v>156</v>
      </c>
      <c r="G11" s="48" t="s">
        <v>155</v>
      </c>
      <c r="H11" s="48"/>
      <c r="I11" s="122">
        <v>8</v>
      </c>
      <c r="J11" s="123">
        <v>0.018656597222222224</v>
      </c>
      <c r="K11" s="123"/>
      <c r="L11" s="64" t="str">
        <f>IF(ISBLANK(J11),"",IF(J11&lt;=0.0150462962962963,"KSM",IF(J11&lt;=0.0159143518518519,"I A",IF(J11&lt;=0.0172453703703704,"II A",IF(J11&lt;=0.0190972222222222,"III A",IF(J11&lt;=0.0206597222222222,"I JA",IF(J11&lt;=0.021875,"II JA",IF(J11&lt;=0.0229166666666667,"III JA"))))))))</f>
        <v>III A</v>
      </c>
      <c r="M11" s="48" t="s">
        <v>154</v>
      </c>
      <c r="N11" s="106"/>
    </row>
  </sheetData>
  <sheetProtection/>
  <printOptions horizontalCentered="1"/>
  <pageMargins left="0.3937007874015748" right="0.3937007874015748" top="0.65" bottom="0.24" header="0.17" footer="0.21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N69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5.7109375" style="275" customWidth="1"/>
    <col min="2" max="2" width="5.7109375" style="275" hidden="1" customWidth="1"/>
    <col min="3" max="3" width="11.140625" style="275" customWidth="1"/>
    <col min="4" max="4" width="15.421875" style="275" bestFit="1" customWidth="1"/>
    <col min="5" max="5" width="11.421875" style="316" customWidth="1"/>
    <col min="6" max="7" width="15.00390625" style="317" customWidth="1"/>
    <col min="8" max="8" width="9.28125" style="317" bestFit="1" customWidth="1"/>
    <col min="9" max="9" width="10.140625" style="318" customWidth="1"/>
    <col min="10" max="10" width="10.140625" style="319" customWidth="1"/>
    <col min="11" max="11" width="9.57421875" style="320" customWidth="1"/>
    <col min="12" max="12" width="35.7109375" style="275" customWidth="1"/>
    <col min="13" max="16384" width="9.140625" style="275" customWidth="1"/>
  </cols>
  <sheetData>
    <row r="1" spans="1:248" s="270" customFormat="1" ht="15.75">
      <c r="A1" s="193" t="s">
        <v>0</v>
      </c>
      <c r="E1" s="271"/>
      <c r="F1" s="272"/>
      <c r="G1" s="272"/>
      <c r="H1" s="272"/>
      <c r="I1" s="273"/>
      <c r="J1" s="274"/>
      <c r="K1" s="271"/>
      <c r="M1" s="271"/>
      <c r="IN1" s="275"/>
    </row>
    <row r="2" spans="1:248" s="270" customFormat="1" ht="13.5" customHeight="1">
      <c r="A2" s="186" t="s">
        <v>1</v>
      </c>
      <c r="E2" s="271"/>
      <c r="F2" s="272"/>
      <c r="G2" s="272"/>
      <c r="H2" s="272"/>
      <c r="I2" s="273"/>
      <c r="J2" s="274"/>
      <c r="K2" s="271"/>
      <c r="L2" s="276"/>
      <c r="M2" s="271"/>
      <c r="IN2" s="275"/>
    </row>
    <row r="3" spans="3:15" ht="4.5" customHeight="1">
      <c r="C3" s="277"/>
      <c r="E3" s="278">
        <v>1.1574074074074073E-05</v>
      </c>
      <c r="F3" s="279"/>
      <c r="G3" s="279"/>
      <c r="H3" s="279"/>
      <c r="I3" s="280"/>
      <c r="J3" s="281"/>
      <c r="K3" s="281"/>
      <c r="L3" s="282"/>
      <c r="M3" s="283"/>
      <c r="N3" s="284"/>
      <c r="O3" s="282"/>
    </row>
    <row r="4" spans="3:13" ht="15.75">
      <c r="C4" s="277" t="s">
        <v>888</v>
      </c>
      <c r="E4" s="285"/>
      <c r="F4" s="286"/>
      <c r="G4" s="286"/>
      <c r="H4" s="286"/>
      <c r="I4" s="273"/>
      <c r="J4" s="274"/>
      <c r="K4" s="287"/>
      <c r="L4" s="288"/>
      <c r="M4" s="287"/>
    </row>
    <row r="5" spans="3:15" ht="12" customHeight="1" thickBot="1">
      <c r="C5" s="270">
        <v>1</v>
      </c>
      <c r="D5" s="314" t="s">
        <v>910</v>
      </c>
      <c r="E5" s="289"/>
      <c r="F5" s="290"/>
      <c r="G5" s="290"/>
      <c r="H5" s="290"/>
      <c r="I5" s="280"/>
      <c r="J5" s="281"/>
      <c r="K5" s="281"/>
      <c r="L5" s="287"/>
      <c r="M5" s="283"/>
      <c r="N5" s="284"/>
      <c r="O5" s="282"/>
    </row>
    <row r="6" spans="1:12" s="300" customFormat="1" ht="18" customHeight="1" thickBot="1">
      <c r="A6" s="291" t="s">
        <v>395</v>
      </c>
      <c r="B6" s="292" t="s">
        <v>126</v>
      </c>
      <c r="C6" s="293" t="s">
        <v>6</v>
      </c>
      <c r="D6" s="294" t="s">
        <v>7</v>
      </c>
      <c r="E6" s="295" t="s">
        <v>8</v>
      </c>
      <c r="F6" s="296" t="s">
        <v>9</v>
      </c>
      <c r="G6" s="297" t="s">
        <v>10</v>
      </c>
      <c r="H6" s="297" t="s">
        <v>11</v>
      </c>
      <c r="I6" s="297" t="s">
        <v>12</v>
      </c>
      <c r="J6" s="295" t="s">
        <v>13</v>
      </c>
      <c r="K6" s="298" t="s">
        <v>14</v>
      </c>
      <c r="L6" s="299" t="s">
        <v>15</v>
      </c>
    </row>
    <row r="7" spans="1:12" ht="12.75">
      <c r="A7" s="540">
        <v>1</v>
      </c>
      <c r="B7" s="301"/>
      <c r="C7" s="302" t="s">
        <v>889</v>
      </c>
      <c r="D7" s="303" t="s">
        <v>890</v>
      </c>
      <c r="E7" s="304" t="s">
        <v>891</v>
      </c>
      <c r="F7" s="305" t="s">
        <v>60</v>
      </c>
      <c r="G7" s="305" t="s">
        <v>716</v>
      </c>
      <c r="H7" s="305"/>
      <c r="I7" s="543" t="s">
        <v>50</v>
      </c>
      <c r="J7" s="534">
        <v>0.0013627314814814815</v>
      </c>
      <c r="K7" s="546" t="str">
        <f>IF(ISBLANK(J7),"",IF(J7&lt;=0.00118055555555556,"KSM",IF(J7&lt;=0.00124421296296296,"I A",IF(J7&lt;=0.00133101851851852,"II A",IF(J7&lt;=0.00144675925925926,"III A",IF(J7&lt;=0.00155092592592593,"I JA",IF(J7&lt;=0.00163194444444444,"II JA",IF(J7&lt;=0.00170138888888889,"III JA",))))))))</f>
        <v>III A</v>
      </c>
      <c r="L7" s="306" t="s">
        <v>587</v>
      </c>
    </row>
    <row r="8" spans="1:12" ht="12.75">
      <c r="A8" s="541"/>
      <c r="B8" s="64">
        <v>144</v>
      </c>
      <c r="C8" s="45" t="s">
        <v>719</v>
      </c>
      <c r="D8" s="46" t="s">
        <v>718</v>
      </c>
      <c r="E8" s="47" t="s">
        <v>591</v>
      </c>
      <c r="F8" s="48" t="s">
        <v>60</v>
      </c>
      <c r="G8" s="48" t="s">
        <v>716</v>
      </c>
      <c r="H8" s="48"/>
      <c r="I8" s="544" t="s">
        <v>50</v>
      </c>
      <c r="J8" s="535"/>
      <c r="K8" s="547"/>
      <c r="L8" s="307" t="s">
        <v>587</v>
      </c>
    </row>
    <row r="9" spans="1:12" ht="12.75">
      <c r="A9" s="541"/>
      <c r="B9" s="64">
        <v>139</v>
      </c>
      <c r="C9" s="45" t="s">
        <v>892</v>
      </c>
      <c r="D9" s="46" t="s">
        <v>893</v>
      </c>
      <c r="E9" s="47" t="s">
        <v>894</v>
      </c>
      <c r="F9" s="48" t="s">
        <v>60</v>
      </c>
      <c r="G9" s="48" t="s">
        <v>716</v>
      </c>
      <c r="H9" s="48"/>
      <c r="I9" s="544" t="s">
        <v>50</v>
      </c>
      <c r="J9" s="535"/>
      <c r="K9" s="547"/>
      <c r="L9" s="307" t="s">
        <v>895</v>
      </c>
    </row>
    <row r="10" spans="1:12" ht="13.5" thickBot="1">
      <c r="A10" s="542"/>
      <c r="B10" s="308">
        <v>150</v>
      </c>
      <c r="C10" s="309" t="s">
        <v>896</v>
      </c>
      <c r="D10" s="310" t="s">
        <v>897</v>
      </c>
      <c r="E10" s="311" t="s">
        <v>898</v>
      </c>
      <c r="F10" s="312" t="s">
        <v>19</v>
      </c>
      <c r="G10" s="312" t="s">
        <v>716</v>
      </c>
      <c r="H10" s="312" t="s">
        <v>899</v>
      </c>
      <c r="I10" s="545"/>
      <c r="J10" s="536"/>
      <c r="K10" s="548"/>
      <c r="L10" s="313" t="s">
        <v>900</v>
      </c>
    </row>
    <row r="11" spans="1:12" ht="12.75">
      <c r="A11" s="540">
        <v>2</v>
      </c>
      <c r="B11" s="301"/>
      <c r="C11" s="302" t="s">
        <v>487</v>
      </c>
      <c r="D11" s="303" t="s">
        <v>901</v>
      </c>
      <c r="E11" s="304" t="s">
        <v>902</v>
      </c>
      <c r="F11" s="305" t="s">
        <v>55</v>
      </c>
      <c r="G11" s="305" t="s">
        <v>39</v>
      </c>
      <c r="H11" s="305"/>
      <c r="I11" s="543"/>
      <c r="J11" s="534">
        <v>0.0013596064814814816</v>
      </c>
      <c r="K11" s="546" t="str">
        <f>IF(ISBLANK(J11),"",IF(J11&lt;=0.00118055555555556,"KSM",IF(J11&lt;=0.00124421296296296,"I A",IF(J11&lt;=0.00133101851851852,"II A",IF(J11&lt;=0.00144675925925926,"III A",IF(J11&lt;=0.00155092592592593,"I JA",IF(J11&lt;=0.00163194444444444,"II JA",IF(J11&lt;=0.00170138888888889,"III JA",))))))))</f>
        <v>III A</v>
      </c>
      <c r="L11" s="306" t="s">
        <v>420</v>
      </c>
    </row>
    <row r="12" spans="1:12" ht="12.75">
      <c r="A12" s="541"/>
      <c r="B12" s="64">
        <v>71</v>
      </c>
      <c r="C12" s="45" t="s">
        <v>98</v>
      </c>
      <c r="D12" s="46" t="s">
        <v>903</v>
      </c>
      <c r="E12" s="47" t="s">
        <v>904</v>
      </c>
      <c r="F12" s="48" t="s">
        <v>55</v>
      </c>
      <c r="G12" s="48" t="s">
        <v>39</v>
      </c>
      <c r="H12" s="48"/>
      <c r="I12" s="544"/>
      <c r="J12" s="535"/>
      <c r="K12" s="547"/>
      <c r="L12" s="307" t="s">
        <v>420</v>
      </c>
    </row>
    <row r="13" spans="1:12" ht="12.75">
      <c r="A13" s="541"/>
      <c r="B13" s="64">
        <v>81</v>
      </c>
      <c r="C13" s="45" t="s">
        <v>417</v>
      </c>
      <c r="D13" s="46" t="s">
        <v>418</v>
      </c>
      <c r="E13" s="47" t="s">
        <v>419</v>
      </c>
      <c r="F13" s="48" t="s">
        <v>55</v>
      </c>
      <c r="G13" s="48" t="s">
        <v>39</v>
      </c>
      <c r="H13" s="48"/>
      <c r="I13" s="544"/>
      <c r="J13" s="535"/>
      <c r="K13" s="547"/>
      <c r="L13" s="307" t="s">
        <v>420</v>
      </c>
    </row>
    <row r="14" spans="1:12" ht="13.5" thickBot="1">
      <c r="A14" s="542"/>
      <c r="B14" s="308"/>
      <c r="C14" s="309" t="s">
        <v>905</v>
      </c>
      <c r="D14" s="310" t="s">
        <v>906</v>
      </c>
      <c r="E14" s="311" t="s">
        <v>907</v>
      </c>
      <c r="F14" s="312" t="s">
        <v>55</v>
      </c>
      <c r="G14" s="312" t="s">
        <v>39</v>
      </c>
      <c r="H14" s="312"/>
      <c r="I14" s="545"/>
      <c r="J14" s="536"/>
      <c r="K14" s="548"/>
      <c r="L14" s="313" t="s">
        <v>415</v>
      </c>
    </row>
    <row r="15" spans="1:12" ht="12.75">
      <c r="A15" s="540">
        <v>3</v>
      </c>
      <c r="B15" s="301"/>
      <c r="C15" s="302" t="s">
        <v>128</v>
      </c>
      <c r="D15" s="303" t="s">
        <v>507</v>
      </c>
      <c r="E15" s="304" t="s">
        <v>508</v>
      </c>
      <c r="F15" s="305" t="s">
        <v>192</v>
      </c>
      <c r="G15" s="305" t="s">
        <v>191</v>
      </c>
      <c r="H15" s="305" t="s">
        <v>190</v>
      </c>
      <c r="I15" s="543"/>
      <c r="J15" s="534">
        <v>0.0013041666666666668</v>
      </c>
      <c r="K15" s="546" t="str">
        <f>IF(ISBLANK(J15),"",IF(J15&lt;=0.00118055555555556,"KSM",IF(J15&lt;=0.00124421296296296,"I A",IF(J15&lt;=0.00133101851851852,"II A",IF(J15&lt;=0.00144675925925926,"III A",IF(J15&lt;=0.00155092592592593,"I JA",IF(J15&lt;=0.00163194444444444,"II JA",IF(J15&lt;=0.00170138888888889,"III JA",))))))))</f>
        <v>II A</v>
      </c>
      <c r="L15" s="306" t="s">
        <v>189</v>
      </c>
    </row>
    <row r="16" spans="1:12" ht="12.75">
      <c r="A16" s="541"/>
      <c r="B16" s="64">
        <v>131</v>
      </c>
      <c r="C16" s="45" t="s">
        <v>61</v>
      </c>
      <c r="D16" s="46" t="s">
        <v>194</v>
      </c>
      <c r="E16" s="47" t="s">
        <v>193</v>
      </c>
      <c r="F16" s="48" t="s">
        <v>192</v>
      </c>
      <c r="G16" s="48" t="s">
        <v>191</v>
      </c>
      <c r="H16" s="48" t="s">
        <v>190</v>
      </c>
      <c r="I16" s="544"/>
      <c r="J16" s="535"/>
      <c r="K16" s="547"/>
      <c r="L16" s="307" t="s">
        <v>189</v>
      </c>
    </row>
    <row r="17" spans="1:12" ht="12.75">
      <c r="A17" s="541"/>
      <c r="B17" s="64">
        <v>132</v>
      </c>
      <c r="C17" s="45" t="s">
        <v>133</v>
      </c>
      <c r="D17" s="46" t="s">
        <v>727</v>
      </c>
      <c r="E17" s="47" t="s">
        <v>726</v>
      </c>
      <c r="F17" s="48" t="s">
        <v>192</v>
      </c>
      <c r="G17" s="48" t="s">
        <v>191</v>
      </c>
      <c r="H17" s="48"/>
      <c r="I17" s="544"/>
      <c r="J17" s="535"/>
      <c r="K17" s="547"/>
      <c r="L17" s="307" t="s">
        <v>725</v>
      </c>
    </row>
    <row r="18" spans="1:12" ht="13.5" thickBot="1">
      <c r="A18" s="542"/>
      <c r="B18" s="308">
        <v>133</v>
      </c>
      <c r="C18" s="309" t="s">
        <v>728</v>
      </c>
      <c r="D18" s="310" t="s">
        <v>727</v>
      </c>
      <c r="E18" s="311" t="s">
        <v>726</v>
      </c>
      <c r="F18" s="312" t="s">
        <v>192</v>
      </c>
      <c r="G18" s="312" t="s">
        <v>191</v>
      </c>
      <c r="H18" s="312"/>
      <c r="I18" s="545"/>
      <c r="J18" s="536"/>
      <c r="K18" s="548"/>
      <c r="L18" s="313" t="s">
        <v>725</v>
      </c>
    </row>
    <row r="19" spans="1:12" ht="12.75">
      <c r="A19" s="540">
        <v>4</v>
      </c>
      <c r="B19" s="301">
        <v>191</v>
      </c>
      <c r="C19" s="302" t="s">
        <v>758</v>
      </c>
      <c r="D19" s="303" t="s">
        <v>757</v>
      </c>
      <c r="E19" s="304" t="s">
        <v>756</v>
      </c>
      <c r="F19" s="305" t="s">
        <v>263</v>
      </c>
      <c r="G19" s="305" t="s">
        <v>90</v>
      </c>
      <c r="H19" s="305"/>
      <c r="I19" s="543"/>
      <c r="J19" s="534">
        <v>0.0013142361111111113</v>
      </c>
      <c r="K19" s="546" t="str">
        <f>IF(ISBLANK(J19),"",IF(J19&lt;=0.00118055555555556,"KSM",IF(J19&lt;=0.00124421296296296,"I A",IF(J19&lt;=0.00133101851851852,"II A",IF(J19&lt;=0.00144675925925926,"III A",IF(J19&lt;=0.00155092592592593,"I JA",IF(J19&lt;=0.00163194444444444,"II JA",IF(J19&lt;=0.00170138888888889,"III JA",))))))))</f>
        <v>II A</v>
      </c>
      <c r="L19" s="306" t="s">
        <v>908</v>
      </c>
    </row>
    <row r="20" spans="1:12" ht="12.75">
      <c r="A20" s="541"/>
      <c r="B20" s="64">
        <v>198</v>
      </c>
      <c r="C20" s="45" t="s">
        <v>444</v>
      </c>
      <c r="D20" s="46" t="s">
        <v>445</v>
      </c>
      <c r="E20" s="47" t="s">
        <v>446</v>
      </c>
      <c r="F20" s="48" t="s">
        <v>263</v>
      </c>
      <c r="G20" s="48" t="s">
        <v>90</v>
      </c>
      <c r="H20" s="48"/>
      <c r="I20" s="544"/>
      <c r="J20" s="535"/>
      <c r="K20" s="547"/>
      <c r="L20" s="307" t="s">
        <v>909</v>
      </c>
    </row>
    <row r="21" spans="1:12" ht="12.75">
      <c r="A21" s="541"/>
      <c r="B21" s="64">
        <v>197</v>
      </c>
      <c r="C21" s="45" t="s">
        <v>408</v>
      </c>
      <c r="D21" s="46" t="s">
        <v>409</v>
      </c>
      <c r="E21" s="47" t="s">
        <v>410</v>
      </c>
      <c r="F21" s="48" t="s">
        <v>263</v>
      </c>
      <c r="G21" s="48" t="s">
        <v>90</v>
      </c>
      <c r="H21" s="48"/>
      <c r="I21" s="544"/>
      <c r="J21" s="535"/>
      <c r="K21" s="547"/>
      <c r="L21" s="307" t="s">
        <v>241</v>
      </c>
    </row>
    <row r="22" spans="1:12" ht="13.5" thickBot="1">
      <c r="A22" s="542"/>
      <c r="B22" s="308">
        <v>192</v>
      </c>
      <c r="C22" s="309" t="s">
        <v>453</v>
      </c>
      <c r="D22" s="310" t="s">
        <v>454</v>
      </c>
      <c r="E22" s="311" t="s">
        <v>455</v>
      </c>
      <c r="F22" s="312" t="s">
        <v>263</v>
      </c>
      <c r="G22" s="312" t="s">
        <v>90</v>
      </c>
      <c r="H22" s="312"/>
      <c r="I22" s="545"/>
      <c r="J22" s="536"/>
      <c r="K22" s="548"/>
      <c r="L22" s="313" t="s">
        <v>456</v>
      </c>
    </row>
    <row r="23" spans="3:12" ht="13.5" thickBot="1">
      <c r="C23" s="270">
        <v>2</v>
      </c>
      <c r="D23" s="314" t="s">
        <v>910</v>
      </c>
      <c r="E23" s="289"/>
      <c r="F23" s="290"/>
      <c r="G23" s="290"/>
      <c r="H23" s="290"/>
      <c r="I23" s="280"/>
      <c r="J23" s="281"/>
      <c r="K23" s="281"/>
      <c r="L23" s="287"/>
    </row>
    <row r="24" spans="1:12" ht="13.5" thickBot="1">
      <c r="A24" s="291" t="s">
        <v>395</v>
      </c>
      <c r="B24" s="292" t="s">
        <v>126</v>
      </c>
      <c r="C24" s="293" t="s">
        <v>6</v>
      </c>
      <c r="D24" s="294" t="s">
        <v>7</v>
      </c>
      <c r="E24" s="295" t="s">
        <v>8</v>
      </c>
      <c r="F24" s="296" t="s">
        <v>9</v>
      </c>
      <c r="G24" s="297" t="s">
        <v>10</v>
      </c>
      <c r="H24" s="297" t="s">
        <v>11</v>
      </c>
      <c r="I24" s="297" t="s">
        <v>12</v>
      </c>
      <c r="J24" s="295" t="s">
        <v>13</v>
      </c>
      <c r="K24" s="315" t="s">
        <v>14</v>
      </c>
      <c r="L24" s="299" t="s">
        <v>15</v>
      </c>
    </row>
    <row r="25" spans="1:12" ht="12.75">
      <c r="A25" s="540">
        <v>1</v>
      </c>
      <c r="B25" s="301">
        <v>103</v>
      </c>
      <c r="C25" s="302" t="s">
        <v>61</v>
      </c>
      <c r="D25" s="303" t="s">
        <v>499</v>
      </c>
      <c r="E25" s="304" t="s">
        <v>500</v>
      </c>
      <c r="F25" s="305" t="s">
        <v>74</v>
      </c>
      <c r="G25" s="305" t="s">
        <v>49</v>
      </c>
      <c r="H25" s="305"/>
      <c r="I25" s="543"/>
      <c r="J25" s="534">
        <v>0.001297337962962963</v>
      </c>
      <c r="K25" s="546" t="str">
        <f>IF(ISBLANK(J25),"",IF(J25&lt;=0.00118055555555556,"KSM",IF(J25&lt;=0.00124421296296296,"I A",IF(J25&lt;=0.00133101851851852,"II A",IF(J25&lt;=0.00144675925925926,"III A",IF(J25&lt;=0.00155092592592593,"I JA",IF(J25&lt;=0.00163194444444444,"II JA",IF(J25&lt;=0.00170138888888889,"III JA",))))))))</f>
        <v>II A</v>
      </c>
      <c r="L25" s="306" t="s">
        <v>501</v>
      </c>
    </row>
    <row r="26" spans="1:12" ht="12.75">
      <c r="A26" s="541"/>
      <c r="B26" s="64"/>
      <c r="C26" s="45" t="s">
        <v>431</v>
      </c>
      <c r="D26" s="46" t="s">
        <v>432</v>
      </c>
      <c r="E26" s="47" t="s">
        <v>433</v>
      </c>
      <c r="F26" s="48" t="s">
        <v>74</v>
      </c>
      <c r="G26" s="48" t="s">
        <v>49</v>
      </c>
      <c r="H26" s="48"/>
      <c r="I26" s="544"/>
      <c r="J26" s="535"/>
      <c r="K26" s="547"/>
      <c r="L26" s="307" t="s">
        <v>434</v>
      </c>
    </row>
    <row r="27" spans="1:12" ht="12.75">
      <c r="A27" s="541"/>
      <c r="B27" s="64">
        <v>97</v>
      </c>
      <c r="C27" s="45" t="s">
        <v>449</v>
      </c>
      <c r="D27" s="46" t="s">
        <v>450</v>
      </c>
      <c r="E27" s="47" t="s">
        <v>324</v>
      </c>
      <c r="F27" s="48" t="s">
        <v>74</v>
      </c>
      <c r="G27" s="48" t="s">
        <v>49</v>
      </c>
      <c r="H27" s="48"/>
      <c r="I27" s="544"/>
      <c r="J27" s="535"/>
      <c r="K27" s="547"/>
      <c r="L27" s="307" t="s">
        <v>451</v>
      </c>
    </row>
    <row r="28" spans="1:12" ht="13.5" thickBot="1">
      <c r="A28" s="542"/>
      <c r="B28" s="308">
        <v>100</v>
      </c>
      <c r="C28" s="309" t="s">
        <v>911</v>
      </c>
      <c r="D28" s="310" t="s">
        <v>912</v>
      </c>
      <c r="E28" s="311" t="s">
        <v>712</v>
      </c>
      <c r="F28" s="312" t="s">
        <v>74</v>
      </c>
      <c r="G28" s="312" t="s">
        <v>49</v>
      </c>
      <c r="H28" s="312"/>
      <c r="I28" s="545"/>
      <c r="J28" s="536"/>
      <c r="K28" s="548"/>
      <c r="L28" s="313" t="s">
        <v>913</v>
      </c>
    </row>
    <row r="29" spans="1:12" ht="12.75">
      <c r="A29" s="540">
        <v>2</v>
      </c>
      <c r="B29" s="301"/>
      <c r="C29" s="302" t="s">
        <v>463</v>
      </c>
      <c r="D29" s="303" t="s">
        <v>464</v>
      </c>
      <c r="E29" s="304" t="s">
        <v>465</v>
      </c>
      <c r="F29" s="305" t="s">
        <v>236</v>
      </c>
      <c r="G29" s="305" t="s">
        <v>90</v>
      </c>
      <c r="H29" s="305"/>
      <c r="I29" s="543"/>
      <c r="J29" s="534">
        <v>0.0012960648148148148</v>
      </c>
      <c r="K29" s="546" t="str">
        <f>IF(ISBLANK(J29),"",IF(J29&lt;=0.00118055555555556,"KSM",IF(J29&lt;=0.00124421296296296,"I A",IF(J29&lt;=0.00133101851851852,"II A",IF(J29&lt;=0.00144675925925926,"III A",IF(J29&lt;=0.00155092592592593,"I JA",IF(J29&lt;=0.00163194444444444,"II JA",IF(J29&lt;=0.00170138888888889,"III JA",))))))))</f>
        <v>II A</v>
      </c>
      <c r="L29" s="306" t="s">
        <v>856</v>
      </c>
    </row>
    <row r="30" spans="1:12" ht="12.75">
      <c r="A30" s="541"/>
      <c r="B30" s="64">
        <v>174</v>
      </c>
      <c r="C30" s="45" t="s">
        <v>440</v>
      </c>
      <c r="D30" s="46" t="s">
        <v>441</v>
      </c>
      <c r="E30" s="47" t="s">
        <v>442</v>
      </c>
      <c r="F30" s="48" t="s">
        <v>236</v>
      </c>
      <c r="G30" s="48" t="s">
        <v>90</v>
      </c>
      <c r="H30" s="48"/>
      <c r="I30" s="544"/>
      <c r="J30" s="535"/>
      <c r="K30" s="547"/>
      <c r="L30" s="307" t="s">
        <v>286</v>
      </c>
    </row>
    <row r="31" spans="1:12" ht="12.75">
      <c r="A31" s="541"/>
      <c r="B31" s="64">
        <v>180</v>
      </c>
      <c r="C31" s="45" t="s">
        <v>542</v>
      </c>
      <c r="D31" s="46" t="s">
        <v>543</v>
      </c>
      <c r="E31" s="47" t="s">
        <v>544</v>
      </c>
      <c r="F31" s="48" t="s">
        <v>236</v>
      </c>
      <c r="G31" s="48" t="s">
        <v>90</v>
      </c>
      <c r="H31" s="48"/>
      <c r="I31" s="544"/>
      <c r="J31" s="535"/>
      <c r="K31" s="547"/>
      <c r="L31" s="307" t="s">
        <v>264</v>
      </c>
    </row>
    <row r="32" spans="1:12" ht="13.5" thickBot="1">
      <c r="A32" s="542"/>
      <c r="B32" s="308">
        <v>177</v>
      </c>
      <c r="C32" s="309" t="s">
        <v>732</v>
      </c>
      <c r="D32" s="310" t="s">
        <v>68</v>
      </c>
      <c r="E32" s="311" t="s">
        <v>731</v>
      </c>
      <c r="F32" s="312" t="s">
        <v>236</v>
      </c>
      <c r="G32" s="312" t="s">
        <v>90</v>
      </c>
      <c r="H32" s="312"/>
      <c r="I32" s="545"/>
      <c r="J32" s="536"/>
      <c r="K32" s="548"/>
      <c r="L32" s="313" t="s">
        <v>730</v>
      </c>
    </row>
    <row r="33" spans="1:12" ht="12.75">
      <c r="A33" s="540">
        <v>3</v>
      </c>
      <c r="B33" s="301"/>
      <c r="C33" s="302" t="s">
        <v>111</v>
      </c>
      <c r="D33" s="303" t="s">
        <v>110</v>
      </c>
      <c r="E33" s="304" t="s">
        <v>109</v>
      </c>
      <c r="F33" s="305" t="s">
        <v>38</v>
      </c>
      <c r="G33" s="305" t="s">
        <v>39</v>
      </c>
      <c r="H33" s="305"/>
      <c r="I33" s="543"/>
      <c r="J33" s="534">
        <v>0.001339699074074074</v>
      </c>
      <c r="K33" s="546" t="str">
        <f>IF(ISBLANK(J33),"",IF(J33&lt;=0.00118055555555556,"KSM",IF(J33&lt;=0.00124421296296296,"I A",IF(J33&lt;=0.00133101851851852,"II A",IF(J33&lt;=0.00144675925925926,"III A",IF(J33&lt;=0.00155092592592593,"I JA",IF(J33&lt;=0.00163194444444444,"II JA",IF(J33&lt;=0.00170138888888889,"III JA",))))))))</f>
        <v>III A</v>
      </c>
      <c r="L33" s="306" t="s">
        <v>108</v>
      </c>
    </row>
    <row r="34" spans="1:12" ht="12.75">
      <c r="A34" s="541"/>
      <c r="B34" s="64"/>
      <c r="C34" s="45" t="s">
        <v>412</v>
      </c>
      <c r="D34" s="46" t="s">
        <v>413</v>
      </c>
      <c r="E34" s="47" t="s">
        <v>414</v>
      </c>
      <c r="F34" s="48" t="s">
        <v>38</v>
      </c>
      <c r="G34" s="48" t="s">
        <v>39</v>
      </c>
      <c r="H34" s="48"/>
      <c r="I34" s="544"/>
      <c r="J34" s="535"/>
      <c r="K34" s="547"/>
      <c r="L34" s="307" t="s">
        <v>415</v>
      </c>
    </row>
    <row r="35" spans="1:12" ht="12.75">
      <c r="A35" s="541"/>
      <c r="B35" s="64"/>
      <c r="C35" s="45" t="s">
        <v>914</v>
      </c>
      <c r="D35" s="46" t="s">
        <v>915</v>
      </c>
      <c r="E35" s="47" t="s">
        <v>916</v>
      </c>
      <c r="F35" s="48" t="s">
        <v>38</v>
      </c>
      <c r="G35" s="48" t="s">
        <v>39</v>
      </c>
      <c r="H35" s="48"/>
      <c r="I35" s="544"/>
      <c r="J35" s="535"/>
      <c r="K35" s="547"/>
      <c r="L35" s="307" t="s">
        <v>420</v>
      </c>
    </row>
    <row r="36" spans="1:12" ht="13.5" thickBot="1">
      <c r="A36" s="542"/>
      <c r="B36" s="308"/>
      <c r="C36" s="309" t="s">
        <v>98</v>
      </c>
      <c r="D36" s="310" t="s">
        <v>917</v>
      </c>
      <c r="E36" s="311" t="s">
        <v>918</v>
      </c>
      <c r="F36" s="312" t="s">
        <v>38</v>
      </c>
      <c r="G36" s="312" t="s">
        <v>39</v>
      </c>
      <c r="H36" s="312"/>
      <c r="I36" s="545"/>
      <c r="J36" s="536"/>
      <c r="K36" s="548"/>
      <c r="L36" s="313" t="s">
        <v>420</v>
      </c>
    </row>
    <row r="37" spans="1:12" ht="12.75">
      <c r="A37" s="540">
        <v>4</v>
      </c>
      <c r="B37" s="301">
        <v>140</v>
      </c>
      <c r="C37" s="302" t="s">
        <v>487</v>
      </c>
      <c r="D37" s="303" t="s">
        <v>723</v>
      </c>
      <c r="E37" s="304" t="s">
        <v>722</v>
      </c>
      <c r="F37" s="305" t="s">
        <v>19</v>
      </c>
      <c r="G37" s="305" t="s">
        <v>20</v>
      </c>
      <c r="H37" s="305"/>
      <c r="I37" s="543"/>
      <c r="J37" s="534">
        <v>0.0012996527777777778</v>
      </c>
      <c r="K37" s="546" t="str">
        <f>IF(ISBLANK(J37),"",IF(J37&lt;=0.00118055555555556,"KSM",IF(J37&lt;=0.00124421296296296,"I A",IF(J37&lt;=0.00133101851851852,"II A",IF(J37&lt;=0.00144675925925926,"III A",IF(J37&lt;=0.00155092592592593,"I JA",IF(J37&lt;=0.00163194444444444,"II JA",IF(J37&lt;=0.00170138888888889,"III JA",))))))))</f>
        <v>II A</v>
      </c>
      <c r="L37" s="306" t="s">
        <v>721</v>
      </c>
    </row>
    <row r="38" spans="1:12" ht="12.75">
      <c r="A38" s="541"/>
      <c r="B38" s="64"/>
      <c r="C38" s="45" t="s">
        <v>463</v>
      </c>
      <c r="D38" s="46" t="s">
        <v>919</v>
      </c>
      <c r="E38" s="47" t="s">
        <v>920</v>
      </c>
      <c r="F38" s="48" t="s">
        <v>19</v>
      </c>
      <c r="G38" s="48" t="s">
        <v>386</v>
      </c>
      <c r="H38" s="48" t="s">
        <v>921</v>
      </c>
      <c r="I38" s="544"/>
      <c r="J38" s="535"/>
      <c r="K38" s="547"/>
      <c r="L38" s="307" t="s">
        <v>333</v>
      </c>
    </row>
    <row r="39" spans="1:12" ht="12.75">
      <c r="A39" s="541"/>
      <c r="B39" s="64">
        <v>148</v>
      </c>
      <c r="C39" s="45" t="s">
        <v>922</v>
      </c>
      <c r="D39" s="46" t="s">
        <v>923</v>
      </c>
      <c r="E39" s="47" t="s">
        <v>783</v>
      </c>
      <c r="F39" s="48" t="s">
        <v>19</v>
      </c>
      <c r="G39" s="48" t="s">
        <v>386</v>
      </c>
      <c r="H39" s="48"/>
      <c r="I39" s="544"/>
      <c r="J39" s="535"/>
      <c r="K39" s="547"/>
      <c r="L39" s="307" t="s">
        <v>924</v>
      </c>
    </row>
    <row r="40" spans="1:12" ht="13.5" thickBot="1">
      <c r="A40" s="542"/>
      <c r="B40" s="308"/>
      <c r="C40" s="309" t="s">
        <v>546</v>
      </c>
      <c r="D40" s="310" t="s">
        <v>547</v>
      </c>
      <c r="E40" s="311" t="s">
        <v>548</v>
      </c>
      <c r="F40" s="312" t="s">
        <v>19</v>
      </c>
      <c r="G40" s="312" t="s">
        <v>20</v>
      </c>
      <c r="H40" s="312"/>
      <c r="I40" s="545"/>
      <c r="J40" s="536"/>
      <c r="K40" s="548"/>
      <c r="L40" s="313" t="s">
        <v>549</v>
      </c>
    </row>
    <row r="41" spans="1:12" ht="15.75">
      <c r="A41" s="216"/>
      <c r="B41" s="216"/>
      <c r="C41" s="218"/>
      <c r="D41" s="219"/>
      <c r="E41" s="220"/>
      <c r="F41" s="221"/>
      <c r="G41" s="221"/>
      <c r="H41" s="221"/>
      <c r="I41" s="222"/>
      <c r="J41" s="330"/>
      <c r="K41" s="216"/>
      <c r="L41" s="221"/>
    </row>
    <row r="42" spans="1:12" ht="15.75">
      <c r="A42" s="216"/>
      <c r="B42" s="216"/>
      <c r="C42" s="218"/>
      <c r="D42" s="219"/>
      <c r="E42" s="220"/>
      <c r="F42" s="221"/>
      <c r="G42" s="221"/>
      <c r="H42" s="221"/>
      <c r="I42" s="222"/>
      <c r="J42" s="330"/>
      <c r="K42" s="216"/>
      <c r="L42" s="221"/>
    </row>
    <row r="43" spans="1:12" ht="15.75">
      <c r="A43" s="216"/>
      <c r="B43" s="216"/>
      <c r="C43" s="218"/>
      <c r="D43" s="219"/>
      <c r="E43" s="220"/>
      <c r="F43" s="221"/>
      <c r="G43" s="221"/>
      <c r="H43" s="221"/>
      <c r="I43" s="222"/>
      <c r="J43" s="330"/>
      <c r="K43" s="216"/>
      <c r="L43" s="221"/>
    </row>
    <row r="44" spans="1:12" ht="15.75">
      <c r="A44" s="216"/>
      <c r="B44" s="216"/>
      <c r="C44" s="218"/>
      <c r="D44" s="219"/>
      <c r="E44" s="220"/>
      <c r="F44" s="221"/>
      <c r="G44" s="221"/>
      <c r="H44" s="221"/>
      <c r="I44" s="222"/>
      <c r="J44" s="330"/>
      <c r="K44" s="216"/>
      <c r="L44" s="221"/>
    </row>
    <row r="45" spans="1:12" ht="15.75">
      <c r="A45" s="216"/>
      <c r="B45" s="216"/>
      <c r="C45" s="218"/>
      <c r="D45" s="219"/>
      <c r="E45" s="220"/>
      <c r="F45" s="221"/>
      <c r="G45" s="221"/>
      <c r="H45" s="221"/>
      <c r="I45" s="222"/>
      <c r="J45" s="330"/>
      <c r="K45" s="216"/>
      <c r="L45" s="221"/>
    </row>
    <row r="46" spans="1:12" ht="15.75">
      <c r="A46" s="216"/>
      <c r="B46" s="216"/>
      <c r="C46" s="218"/>
      <c r="D46" s="219"/>
      <c r="E46" s="220"/>
      <c r="F46" s="221"/>
      <c r="G46" s="221"/>
      <c r="H46" s="221"/>
      <c r="I46" s="222"/>
      <c r="J46" s="330"/>
      <c r="K46" s="216"/>
      <c r="L46" s="221"/>
    </row>
    <row r="47" spans="1:12" ht="15.75">
      <c r="A47" s="216"/>
      <c r="B47" s="216"/>
      <c r="C47" s="218"/>
      <c r="D47" s="219"/>
      <c r="E47" s="220"/>
      <c r="F47" s="221"/>
      <c r="G47" s="221"/>
      <c r="H47" s="221"/>
      <c r="I47" s="222"/>
      <c r="J47" s="330"/>
      <c r="K47" s="216"/>
      <c r="L47" s="221"/>
    </row>
    <row r="48" spans="1:12" ht="15.75">
      <c r="A48" s="216"/>
      <c r="B48" s="216"/>
      <c r="C48" s="218"/>
      <c r="D48" s="219"/>
      <c r="E48" s="220"/>
      <c r="F48" s="221"/>
      <c r="G48" s="221"/>
      <c r="H48" s="221"/>
      <c r="I48" s="222"/>
      <c r="J48" s="330"/>
      <c r="K48" s="216"/>
      <c r="L48" s="221"/>
    </row>
    <row r="49" spans="1:12" ht="15.75">
      <c r="A49" s="216"/>
      <c r="B49" s="216"/>
      <c r="C49" s="218"/>
      <c r="D49" s="219"/>
      <c r="E49" s="220"/>
      <c r="F49" s="221"/>
      <c r="G49" s="221"/>
      <c r="H49" s="221"/>
      <c r="I49" s="222"/>
      <c r="J49" s="330"/>
      <c r="K49" s="216"/>
      <c r="L49" s="221"/>
    </row>
    <row r="50" spans="1:12" ht="15.75">
      <c r="A50" s="216"/>
      <c r="B50" s="216"/>
      <c r="C50" s="218"/>
      <c r="D50" s="219"/>
      <c r="E50" s="220"/>
      <c r="F50" s="221"/>
      <c r="G50" s="221"/>
      <c r="H50" s="221"/>
      <c r="I50" s="222"/>
      <c r="J50" s="330"/>
      <c r="K50" s="216"/>
      <c r="L50" s="221"/>
    </row>
    <row r="51" spans="1:12" ht="15.75">
      <c r="A51" s="216"/>
      <c r="B51" s="216"/>
      <c r="C51" s="218"/>
      <c r="D51" s="219"/>
      <c r="E51" s="220"/>
      <c r="F51" s="221"/>
      <c r="G51" s="221"/>
      <c r="H51" s="221"/>
      <c r="I51" s="222"/>
      <c r="J51" s="330"/>
      <c r="K51" s="216"/>
      <c r="L51" s="221"/>
    </row>
    <row r="52" spans="1:12" ht="15.75">
      <c r="A52" s="321" t="s">
        <v>0</v>
      </c>
      <c r="B52" s="270"/>
      <c r="C52" s="270"/>
      <c r="D52" s="270"/>
      <c r="E52" s="271"/>
      <c r="F52" s="272"/>
      <c r="G52" s="272"/>
      <c r="H52" s="272"/>
      <c r="I52" s="273"/>
      <c r="J52" s="274"/>
      <c r="K52" s="271"/>
      <c r="L52" s="270"/>
    </row>
    <row r="53" spans="1:12" ht="15.75">
      <c r="A53" s="322" t="s">
        <v>887</v>
      </c>
      <c r="B53" s="270"/>
      <c r="C53" s="270"/>
      <c r="D53" s="270"/>
      <c r="E53" s="271"/>
      <c r="F53" s="272"/>
      <c r="G53" s="272"/>
      <c r="H53" s="272"/>
      <c r="I53" s="273"/>
      <c r="J53" s="274"/>
      <c r="K53" s="271"/>
      <c r="L53" s="276"/>
    </row>
    <row r="54" spans="3:12" ht="15.75">
      <c r="C54" s="277"/>
      <c r="E54" s="278"/>
      <c r="F54" s="279"/>
      <c r="G54" s="279"/>
      <c r="H54" s="279"/>
      <c r="I54" s="280"/>
      <c r="J54" s="281"/>
      <c r="K54" s="281"/>
      <c r="L54" s="282"/>
    </row>
    <row r="55" spans="3:12" ht="15.75">
      <c r="C55" s="277" t="s">
        <v>925</v>
      </c>
      <c r="E55" s="285"/>
      <c r="F55" s="286"/>
      <c r="G55" s="286"/>
      <c r="H55" s="286"/>
      <c r="I55" s="273"/>
      <c r="J55" s="274"/>
      <c r="K55" s="287"/>
      <c r="L55" s="288"/>
    </row>
    <row r="56" spans="3:4" ht="13.5" thickBot="1">
      <c r="C56" s="270">
        <v>3</v>
      </c>
      <c r="D56" s="314" t="s">
        <v>734</v>
      </c>
    </row>
    <row r="57" spans="1:12" ht="13.5" thickBot="1">
      <c r="A57" s="171" t="s">
        <v>395</v>
      </c>
      <c r="B57" s="170" t="s">
        <v>126</v>
      </c>
      <c r="C57" s="323" t="s">
        <v>6</v>
      </c>
      <c r="D57" s="324" t="s">
        <v>7</v>
      </c>
      <c r="E57" s="325" t="s">
        <v>8</v>
      </c>
      <c r="F57" s="326" t="s">
        <v>9</v>
      </c>
      <c r="G57" s="327" t="s">
        <v>10</v>
      </c>
      <c r="H57" s="327" t="s">
        <v>11</v>
      </c>
      <c r="I57" s="327" t="s">
        <v>12</v>
      </c>
      <c r="J57" s="325" t="s">
        <v>13</v>
      </c>
      <c r="K57" s="328" t="s">
        <v>14</v>
      </c>
      <c r="L57" s="329" t="s">
        <v>15</v>
      </c>
    </row>
    <row r="58" spans="1:12" ht="12.75">
      <c r="A58" s="528">
        <v>2</v>
      </c>
      <c r="B58" s="301"/>
      <c r="C58" s="302" t="s">
        <v>356</v>
      </c>
      <c r="D58" s="303" t="s">
        <v>355</v>
      </c>
      <c r="E58" s="304" t="s">
        <v>354</v>
      </c>
      <c r="F58" s="48" t="s">
        <v>74</v>
      </c>
      <c r="G58" s="305" t="s">
        <v>49</v>
      </c>
      <c r="H58" s="305"/>
      <c r="I58" s="531"/>
      <c r="J58" s="534">
        <v>0.0011825231481481483</v>
      </c>
      <c r="K58" s="537" t="str">
        <f>IF(ISBLANK(J58),"",IF(J58&lt;=0.00103009259259259,"KSM",IF(J58&lt;=0.00107638888888889,"I A",IF(J58&lt;=0.00113425925925926,"II A",IF(J58&lt;=0.00122685185185185,"III A",IF(J58&lt;=0.00135416666666667,"I JA",IF(J58&lt;=0.00144675925925926,"II JA",IF(J58&lt;=0.00150462962962963,"III JA",))))))))</f>
        <v>III A</v>
      </c>
      <c r="L58" s="306" t="s">
        <v>353</v>
      </c>
    </row>
    <row r="59" spans="1:12" ht="12.75">
      <c r="A59" s="529"/>
      <c r="B59" s="64">
        <v>99</v>
      </c>
      <c r="C59" s="45" t="s">
        <v>228</v>
      </c>
      <c r="D59" s="46" t="s">
        <v>618</v>
      </c>
      <c r="E59" s="47" t="s">
        <v>619</v>
      </c>
      <c r="F59" s="48" t="s">
        <v>74</v>
      </c>
      <c r="G59" s="48" t="s">
        <v>49</v>
      </c>
      <c r="H59" s="48"/>
      <c r="I59" s="532"/>
      <c r="J59" s="535"/>
      <c r="K59" s="538"/>
      <c r="L59" s="307" t="s">
        <v>434</v>
      </c>
    </row>
    <row r="60" spans="1:12" ht="12.75">
      <c r="A60" s="529"/>
      <c r="B60" s="64">
        <v>101</v>
      </c>
      <c r="C60" s="45" t="s">
        <v>566</v>
      </c>
      <c r="D60" s="46" t="s">
        <v>661</v>
      </c>
      <c r="E60" s="47" t="s">
        <v>662</v>
      </c>
      <c r="F60" s="48" t="s">
        <v>74</v>
      </c>
      <c r="G60" s="48" t="s">
        <v>49</v>
      </c>
      <c r="H60" s="48"/>
      <c r="I60" s="532"/>
      <c r="J60" s="535"/>
      <c r="K60" s="538"/>
      <c r="L60" s="307" t="s">
        <v>663</v>
      </c>
    </row>
    <row r="61" spans="1:12" ht="13.5" thickBot="1">
      <c r="A61" s="530"/>
      <c r="B61" s="308"/>
      <c r="C61" s="309" t="s">
        <v>926</v>
      </c>
      <c r="D61" s="310" t="s">
        <v>927</v>
      </c>
      <c r="E61" s="311" t="s">
        <v>775</v>
      </c>
      <c r="F61" s="48" t="s">
        <v>74</v>
      </c>
      <c r="G61" s="312" t="s">
        <v>49</v>
      </c>
      <c r="H61" s="312"/>
      <c r="I61" s="533"/>
      <c r="J61" s="536"/>
      <c r="K61" s="539"/>
      <c r="L61" s="313" t="s">
        <v>928</v>
      </c>
    </row>
    <row r="62" spans="1:12" ht="12.75">
      <c r="A62" s="528">
        <v>3</v>
      </c>
      <c r="B62" s="301">
        <v>85</v>
      </c>
      <c r="C62" s="302" t="s">
        <v>566</v>
      </c>
      <c r="D62" s="303" t="s">
        <v>668</v>
      </c>
      <c r="E62" s="304" t="s">
        <v>669</v>
      </c>
      <c r="F62" s="48" t="s">
        <v>38</v>
      </c>
      <c r="G62" s="305" t="s">
        <v>39</v>
      </c>
      <c r="H62" s="305"/>
      <c r="I62" s="531"/>
      <c r="J62" s="534">
        <v>0.0011465277777777778</v>
      </c>
      <c r="K62" s="537" t="str">
        <f>IF(ISBLANK(J62),"",IF(J62&lt;=0.00103009259259259,"KSM",IF(J62&lt;=0.00107638888888889,"I A",IF(J62&lt;=0.00113425925925926,"II A",IF(J62&lt;=0.00122685185185185,"III A",IF(J62&lt;=0.00135416666666667,"I JA",IF(J62&lt;=0.00144675925925926,"II JA",IF(J62&lt;=0.00150462962962963,"III JA",))))))))</f>
        <v>III A</v>
      </c>
      <c r="L62" s="306" t="s">
        <v>415</v>
      </c>
    </row>
    <row r="63" spans="1:12" ht="12.75">
      <c r="A63" s="529"/>
      <c r="B63" s="64">
        <v>69</v>
      </c>
      <c r="C63" s="45" t="s">
        <v>704</v>
      </c>
      <c r="D63" s="46" t="s">
        <v>705</v>
      </c>
      <c r="E63" s="47" t="s">
        <v>706</v>
      </c>
      <c r="F63" s="48" t="s">
        <v>38</v>
      </c>
      <c r="G63" s="48" t="s">
        <v>39</v>
      </c>
      <c r="H63" s="48"/>
      <c r="I63" s="532"/>
      <c r="J63" s="535"/>
      <c r="K63" s="538"/>
      <c r="L63" s="307" t="s">
        <v>56</v>
      </c>
    </row>
    <row r="64" spans="1:12" ht="12.75">
      <c r="A64" s="529"/>
      <c r="B64" s="64">
        <v>82</v>
      </c>
      <c r="C64" s="45" t="s">
        <v>352</v>
      </c>
      <c r="D64" s="46" t="s">
        <v>351</v>
      </c>
      <c r="E64" s="47" t="s">
        <v>350</v>
      </c>
      <c r="F64" s="48" t="s">
        <v>38</v>
      </c>
      <c r="G64" s="48" t="s">
        <v>39</v>
      </c>
      <c r="H64" s="48"/>
      <c r="I64" s="532"/>
      <c r="J64" s="535"/>
      <c r="K64" s="538"/>
      <c r="L64" s="307" t="s">
        <v>349</v>
      </c>
    </row>
    <row r="65" spans="1:12" ht="13.5" thickBot="1">
      <c r="A65" s="530"/>
      <c r="B65" s="308">
        <v>75</v>
      </c>
      <c r="C65" s="309" t="s">
        <v>665</v>
      </c>
      <c r="D65" s="310" t="s">
        <v>666</v>
      </c>
      <c r="E65" s="311" t="s">
        <v>667</v>
      </c>
      <c r="F65" s="48" t="s">
        <v>38</v>
      </c>
      <c r="G65" s="312" t="s">
        <v>39</v>
      </c>
      <c r="H65" s="312"/>
      <c r="I65" s="533"/>
      <c r="J65" s="536"/>
      <c r="K65" s="539"/>
      <c r="L65" s="313" t="s">
        <v>202</v>
      </c>
    </row>
    <row r="66" spans="1:12" ht="12.75">
      <c r="A66" s="528">
        <v>4</v>
      </c>
      <c r="B66" s="301">
        <v>176</v>
      </c>
      <c r="C66" s="302" t="s">
        <v>680</v>
      </c>
      <c r="D66" s="303" t="s">
        <v>831</v>
      </c>
      <c r="E66" s="304" t="s">
        <v>830</v>
      </c>
      <c r="F66" s="48" t="s">
        <v>236</v>
      </c>
      <c r="G66" s="305" t="s">
        <v>90</v>
      </c>
      <c r="H66" s="305"/>
      <c r="I66" s="531"/>
      <c r="J66" s="534">
        <v>0.0011753472222222222</v>
      </c>
      <c r="K66" s="537" t="str">
        <f>IF(ISBLANK(J66),"",IF(J66&lt;=0.00103009259259259,"KSM",IF(J66&lt;=0.00107638888888889,"I A",IF(J66&lt;=0.00113425925925926,"II A",IF(J66&lt;=0.00122685185185185,"III A",IF(J66&lt;=0.00135416666666667,"I JA",IF(J66&lt;=0.00144675925925926,"II JA",IF(J66&lt;=0.00150462962962963,"III JA",))))))))</f>
        <v>III A</v>
      </c>
      <c r="L66" s="306" t="s">
        <v>856</v>
      </c>
    </row>
    <row r="67" spans="1:12" ht="12.75">
      <c r="A67" s="529"/>
      <c r="B67" s="64"/>
      <c r="C67" s="45" t="s">
        <v>233</v>
      </c>
      <c r="D67" s="46" t="s">
        <v>234</v>
      </c>
      <c r="E67" s="47" t="s">
        <v>235</v>
      </c>
      <c r="F67" s="48" t="s">
        <v>236</v>
      </c>
      <c r="G67" s="48" t="s">
        <v>90</v>
      </c>
      <c r="H67" s="48"/>
      <c r="I67" s="532"/>
      <c r="J67" s="535"/>
      <c r="K67" s="538"/>
      <c r="L67" s="307" t="s">
        <v>237</v>
      </c>
    </row>
    <row r="68" spans="1:12" ht="12.75">
      <c r="A68" s="529"/>
      <c r="B68" s="64"/>
      <c r="C68" s="45" t="s">
        <v>238</v>
      </c>
      <c r="D68" s="46" t="s">
        <v>239</v>
      </c>
      <c r="E68" s="47" t="s">
        <v>240</v>
      </c>
      <c r="F68" s="48" t="s">
        <v>236</v>
      </c>
      <c r="G68" s="48" t="s">
        <v>90</v>
      </c>
      <c r="H68" s="48"/>
      <c r="I68" s="532"/>
      <c r="J68" s="535"/>
      <c r="K68" s="538"/>
      <c r="L68" s="307" t="s">
        <v>241</v>
      </c>
    </row>
    <row r="69" spans="1:12" ht="13.5" thickBot="1">
      <c r="A69" s="530"/>
      <c r="B69" s="308">
        <v>178</v>
      </c>
      <c r="C69" s="309" t="s">
        <v>604</v>
      </c>
      <c r="D69" s="310" t="s">
        <v>605</v>
      </c>
      <c r="E69" s="311" t="s">
        <v>606</v>
      </c>
      <c r="F69" s="48" t="s">
        <v>236</v>
      </c>
      <c r="G69" s="312" t="s">
        <v>90</v>
      </c>
      <c r="H69" s="312"/>
      <c r="I69" s="533"/>
      <c r="J69" s="536"/>
      <c r="K69" s="539"/>
      <c r="L69" s="313" t="s">
        <v>241</v>
      </c>
    </row>
  </sheetData>
  <sheetProtection/>
  <mergeCells count="44">
    <mergeCell ref="A33:A36"/>
    <mergeCell ref="I33:I36"/>
    <mergeCell ref="J33:J36"/>
    <mergeCell ref="K33:K36"/>
    <mergeCell ref="A37:A40"/>
    <mergeCell ref="I37:I40"/>
    <mergeCell ref="J37:J40"/>
    <mergeCell ref="K37:K40"/>
    <mergeCell ref="A25:A28"/>
    <mergeCell ref="I25:I28"/>
    <mergeCell ref="J25:J28"/>
    <mergeCell ref="K25:K28"/>
    <mergeCell ref="A29:A32"/>
    <mergeCell ref="I29:I32"/>
    <mergeCell ref="J29:J32"/>
    <mergeCell ref="K29:K32"/>
    <mergeCell ref="A15:A18"/>
    <mergeCell ref="I15:I18"/>
    <mergeCell ref="J15:J18"/>
    <mergeCell ref="K15:K18"/>
    <mergeCell ref="A19:A22"/>
    <mergeCell ref="I19:I22"/>
    <mergeCell ref="J19:J22"/>
    <mergeCell ref="K19:K22"/>
    <mergeCell ref="J62:J65"/>
    <mergeCell ref="K62:K65"/>
    <mergeCell ref="A7:A10"/>
    <mergeCell ref="I7:I10"/>
    <mergeCell ref="J7:J10"/>
    <mergeCell ref="K7:K10"/>
    <mergeCell ref="A11:A14"/>
    <mergeCell ref="I11:I14"/>
    <mergeCell ref="J11:J14"/>
    <mergeCell ref="K11:K14"/>
    <mergeCell ref="A66:A69"/>
    <mergeCell ref="I66:I69"/>
    <mergeCell ref="J66:J69"/>
    <mergeCell ref="K66:K69"/>
    <mergeCell ref="A58:A61"/>
    <mergeCell ref="I58:I61"/>
    <mergeCell ref="J58:J61"/>
    <mergeCell ref="K58:K61"/>
    <mergeCell ref="A62:A65"/>
    <mergeCell ref="I62:I65"/>
  </mergeCells>
  <printOptions horizontalCentered="1"/>
  <pageMargins left="0.3937007874015748" right="0.1968503937007874" top="0" bottom="0" header="0.3937007874015748" footer="0.3937007874015748"/>
  <pageSetup horizontalDpi="600" verticalDpi="600" orientation="landscape" paperSize="9" scale="85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1:IN39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5.7109375" style="275" customWidth="1"/>
    <col min="2" max="2" width="5.7109375" style="275" hidden="1" customWidth="1"/>
    <col min="3" max="3" width="11.140625" style="275" customWidth="1"/>
    <col min="4" max="4" width="15.421875" style="275" bestFit="1" customWidth="1"/>
    <col min="5" max="5" width="11.421875" style="316" customWidth="1"/>
    <col min="6" max="7" width="15.00390625" style="317" customWidth="1"/>
    <col min="8" max="8" width="9.28125" style="317" bestFit="1" customWidth="1"/>
    <col min="9" max="9" width="10.140625" style="318" customWidth="1"/>
    <col min="10" max="10" width="10.140625" style="319" customWidth="1"/>
    <col min="11" max="11" width="9.57421875" style="320" customWidth="1"/>
    <col min="12" max="12" width="35.7109375" style="275" customWidth="1"/>
    <col min="13" max="16384" width="9.140625" style="275" customWidth="1"/>
  </cols>
  <sheetData>
    <row r="1" spans="1:248" s="270" customFormat="1" ht="15.75">
      <c r="A1" s="193" t="s">
        <v>0</v>
      </c>
      <c r="E1" s="271"/>
      <c r="F1" s="272"/>
      <c r="G1" s="272"/>
      <c r="H1" s="272"/>
      <c r="I1" s="273"/>
      <c r="J1" s="274"/>
      <c r="K1" s="271"/>
      <c r="M1" s="271"/>
      <c r="IN1" s="275"/>
    </row>
    <row r="2" spans="1:248" s="270" customFormat="1" ht="13.5" customHeight="1">
      <c r="A2" s="186" t="s">
        <v>1</v>
      </c>
      <c r="E2" s="271"/>
      <c r="F2" s="272"/>
      <c r="G2" s="272"/>
      <c r="H2" s="272"/>
      <c r="I2" s="273"/>
      <c r="J2" s="274"/>
      <c r="K2" s="271"/>
      <c r="L2" s="276"/>
      <c r="M2" s="271"/>
      <c r="IN2" s="275"/>
    </row>
    <row r="3" spans="3:15" ht="4.5" customHeight="1">
      <c r="C3" s="277"/>
      <c r="E3" s="278">
        <v>1.1574074074074073E-05</v>
      </c>
      <c r="F3" s="279"/>
      <c r="G3" s="279"/>
      <c r="H3" s="279"/>
      <c r="I3" s="280"/>
      <c r="J3" s="281"/>
      <c r="K3" s="281"/>
      <c r="L3" s="282"/>
      <c r="M3" s="283"/>
      <c r="N3" s="284"/>
      <c r="O3" s="282"/>
    </row>
    <row r="4" spans="3:13" ht="15.75">
      <c r="C4" s="277" t="s">
        <v>888</v>
      </c>
      <c r="E4" s="285"/>
      <c r="F4" s="286"/>
      <c r="G4" s="286"/>
      <c r="H4" s="286"/>
      <c r="I4" s="273"/>
      <c r="J4" s="274"/>
      <c r="K4" s="287"/>
      <c r="L4" s="288"/>
      <c r="M4" s="287"/>
    </row>
    <row r="5" spans="3:15" ht="12" customHeight="1" thickBot="1">
      <c r="C5" s="277"/>
      <c r="D5" s="339" t="s">
        <v>558</v>
      </c>
      <c r="E5" s="289"/>
      <c r="F5" s="290"/>
      <c r="G5" s="290"/>
      <c r="H5" s="290"/>
      <c r="I5" s="280"/>
      <c r="J5" s="281"/>
      <c r="K5" s="281"/>
      <c r="L5" s="287"/>
      <c r="M5" s="283"/>
      <c r="N5" s="284"/>
      <c r="O5" s="282"/>
    </row>
    <row r="6" spans="1:12" s="300" customFormat="1" ht="18" customHeight="1" thickBot="1">
      <c r="A6" s="291" t="s">
        <v>395</v>
      </c>
      <c r="B6" s="292" t="s">
        <v>126</v>
      </c>
      <c r="C6" s="293" t="s">
        <v>6</v>
      </c>
      <c r="D6" s="294" t="s">
        <v>7</v>
      </c>
      <c r="E6" s="295" t="s">
        <v>8</v>
      </c>
      <c r="F6" s="296" t="s">
        <v>9</v>
      </c>
      <c r="G6" s="297" t="s">
        <v>10</v>
      </c>
      <c r="H6" s="297" t="s">
        <v>11</v>
      </c>
      <c r="I6" s="297" t="s">
        <v>12</v>
      </c>
      <c r="J6" s="295" t="s">
        <v>13</v>
      </c>
      <c r="K6" s="298" t="s">
        <v>14</v>
      </c>
      <c r="L6" s="299" t="s">
        <v>15</v>
      </c>
    </row>
    <row r="7" spans="1:12" ht="13.5" thickBot="1">
      <c r="A7" s="291" t="s">
        <v>395</v>
      </c>
      <c r="B7" s="292" t="s">
        <v>126</v>
      </c>
      <c r="C7" s="293" t="s">
        <v>6</v>
      </c>
      <c r="D7" s="294" t="s">
        <v>7</v>
      </c>
      <c r="E7" s="295" t="s">
        <v>8</v>
      </c>
      <c r="F7" s="296" t="s">
        <v>9</v>
      </c>
      <c r="G7" s="297" t="s">
        <v>10</v>
      </c>
      <c r="H7" s="297" t="s">
        <v>11</v>
      </c>
      <c r="I7" s="297" t="s">
        <v>12</v>
      </c>
      <c r="J7" s="295" t="s">
        <v>13</v>
      </c>
      <c r="K7" s="315" t="s">
        <v>14</v>
      </c>
      <c r="L7" s="299" t="s">
        <v>15</v>
      </c>
    </row>
    <row r="8" spans="1:12" ht="12.75">
      <c r="A8" s="540">
        <v>1</v>
      </c>
      <c r="B8" s="301"/>
      <c r="C8" s="302" t="s">
        <v>463</v>
      </c>
      <c r="D8" s="303" t="s">
        <v>464</v>
      </c>
      <c r="E8" s="304" t="s">
        <v>465</v>
      </c>
      <c r="F8" s="305" t="s">
        <v>236</v>
      </c>
      <c r="G8" s="305" t="s">
        <v>90</v>
      </c>
      <c r="H8" s="305"/>
      <c r="I8" s="543">
        <v>36</v>
      </c>
      <c r="J8" s="534">
        <v>0.0012960648148148148</v>
      </c>
      <c r="K8" s="546" t="str">
        <f>IF(ISBLANK(J8),"",IF(J8&lt;=0.00118055555555556,"KSM",IF(J8&lt;=0.00124421296296296,"I A",IF(J8&lt;=0.00133101851851852,"II A",IF(J8&lt;=0.00144675925925926,"III A",IF(J8&lt;=0.00155092592592593,"I JA",IF(J8&lt;=0.00163194444444444,"II JA",IF(J8&lt;=0.00170138888888889,"III JA",))))))))</f>
        <v>II A</v>
      </c>
      <c r="L8" s="306" t="s">
        <v>856</v>
      </c>
    </row>
    <row r="9" spans="1:12" ht="12.75">
      <c r="A9" s="541"/>
      <c r="B9" s="64">
        <v>174</v>
      </c>
      <c r="C9" s="45" t="s">
        <v>440</v>
      </c>
      <c r="D9" s="46" t="s">
        <v>441</v>
      </c>
      <c r="E9" s="47" t="s">
        <v>442</v>
      </c>
      <c r="F9" s="48" t="s">
        <v>236</v>
      </c>
      <c r="G9" s="48" t="s">
        <v>90</v>
      </c>
      <c r="H9" s="48"/>
      <c r="I9" s="544"/>
      <c r="J9" s="535"/>
      <c r="K9" s="547"/>
      <c r="L9" s="307" t="s">
        <v>286</v>
      </c>
    </row>
    <row r="10" spans="1:12" ht="12.75">
      <c r="A10" s="541"/>
      <c r="B10" s="64">
        <v>180</v>
      </c>
      <c r="C10" s="45" t="s">
        <v>542</v>
      </c>
      <c r="D10" s="46" t="s">
        <v>543</v>
      </c>
      <c r="E10" s="47" t="s">
        <v>544</v>
      </c>
      <c r="F10" s="48" t="s">
        <v>236</v>
      </c>
      <c r="G10" s="48" t="s">
        <v>90</v>
      </c>
      <c r="H10" s="48"/>
      <c r="I10" s="544"/>
      <c r="J10" s="535"/>
      <c r="K10" s="547"/>
      <c r="L10" s="307" t="s">
        <v>264</v>
      </c>
    </row>
    <row r="11" spans="1:12" ht="13.5" thickBot="1">
      <c r="A11" s="542"/>
      <c r="B11" s="308">
        <v>177</v>
      </c>
      <c r="C11" s="309" t="s">
        <v>732</v>
      </c>
      <c r="D11" s="310" t="s">
        <v>68</v>
      </c>
      <c r="E11" s="311" t="s">
        <v>731</v>
      </c>
      <c r="F11" s="312" t="s">
        <v>236</v>
      </c>
      <c r="G11" s="312" t="s">
        <v>90</v>
      </c>
      <c r="H11" s="312"/>
      <c r="I11" s="545"/>
      <c r="J11" s="536"/>
      <c r="K11" s="548"/>
      <c r="L11" s="313" t="s">
        <v>730</v>
      </c>
    </row>
    <row r="12" spans="1:12" ht="12.75">
      <c r="A12" s="540">
        <v>2</v>
      </c>
      <c r="B12" s="301">
        <v>103</v>
      </c>
      <c r="C12" s="302" t="s">
        <v>61</v>
      </c>
      <c r="D12" s="303" t="s">
        <v>499</v>
      </c>
      <c r="E12" s="304" t="s">
        <v>500</v>
      </c>
      <c r="F12" s="305" t="s">
        <v>74</v>
      </c>
      <c r="G12" s="305" t="s">
        <v>49</v>
      </c>
      <c r="H12" s="305"/>
      <c r="I12" s="543">
        <v>28</v>
      </c>
      <c r="J12" s="534">
        <v>0.001297337962962963</v>
      </c>
      <c r="K12" s="546" t="str">
        <f>IF(ISBLANK(J12),"",IF(J12&lt;=0.00118055555555556,"KSM",IF(J12&lt;=0.00124421296296296,"I A",IF(J12&lt;=0.00133101851851852,"II A",IF(J12&lt;=0.00144675925925926,"III A",IF(J12&lt;=0.00155092592592593,"I JA",IF(J12&lt;=0.00163194444444444,"II JA",IF(J12&lt;=0.00170138888888889,"III JA",))))))))</f>
        <v>II A</v>
      </c>
      <c r="L12" s="306" t="s">
        <v>501</v>
      </c>
    </row>
    <row r="13" spans="1:12" ht="12.75">
      <c r="A13" s="541"/>
      <c r="B13" s="64"/>
      <c r="C13" s="45" t="s">
        <v>431</v>
      </c>
      <c r="D13" s="46" t="s">
        <v>432</v>
      </c>
      <c r="E13" s="47" t="s">
        <v>433</v>
      </c>
      <c r="F13" s="48" t="s">
        <v>74</v>
      </c>
      <c r="G13" s="48" t="s">
        <v>49</v>
      </c>
      <c r="H13" s="48"/>
      <c r="I13" s="544"/>
      <c r="J13" s="535"/>
      <c r="K13" s="547"/>
      <c r="L13" s="307" t="s">
        <v>434</v>
      </c>
    </row>
    <row r="14" spans="1:12" ht="12.75">
      <c r="A14" s="541"/>
      <c r="B14" s="64">
        <v>97</v>
      </c>
      <c r="C14" s="45" t="s">
        <v>449</v>
      </c>
      <c r="D14" s="46" t="s">
        <v>450</v>
      </c>
      <c r="E14" s="47" t="s">
        <v>324</v>
      </c>
      <c r="F14" s="48" t="s">
        <v>74</v>
      </c>
      <c r="G14" s="48" t="s">
        <v>49</v>
      </c>
      <c r="H14" s="48"/>
      <c r="I14" s="544"/>
      <c r="J14" s="535"/>
      <c r="K14" s="547"/>
      <c r="L14" s="307" t="s">
        <v>451</v>
      </c>
    </row>
    <row r="15" spans="1:12" ht="13.5" thickBot="1">
      <c r="A15" s="542"/>
      <c r="B15" s="308">
        <v>100</v>
      </c>
      <c r="C15" s="309" t="s">
        <v>911</v>
      </c>
      <c r="D15" s="310" t="s">
        <v>912</v>
      </c>
      <c r="E15" s="311" t="s">
        <v>712</v>
      </c>
      <c r="F15" s="312" t="s">
        <v>74</v>
      </c>
      <c r="G15" s="312" t="s">
        <v>49</v>
      </c>
      <c r="H15" s="312"/>
      <c r="I15" s="545"/>
      <c r="J15" s="536"/>
      <c r="K15" s="548"/>
      <c r="L15" s="313" t="s">
        <v>913</v>
      </c>
    </row>
    <row r="16" spans="1:12" ht="12.75">
      <c r="A16" s="540">
        <v>3</v>
      </c>
      <c r="B16" s="301">
        <v>140</v>
      </c>
      <c r="C16" s="302" t="s">
        <v>487</v>
      </c>
      <c r="D16" s="303" t="s">
        <v>723</v>
      </c>
      <c r="E16" s="304" t="s">
        <v>722</v>
      </c>
      <c r="F16" s="305" t="s">
        <v>19</v>
      </c>
      <c r="G16" s="305" t="s">
        <v>20</v>
      </c>
      <c r="H16" s="305"/>
      <c r="I16" s="543">
        <v>22</v>
      </c>
      <c r="J16" s="534">
        <v>0.0012996527777777778</v>
      </c>
      <c r="K16" s="546" t="str">
        <f>IF(ISBLANK(J16),"",IF(J16&lt;=0.00118055555555556,"KSM",IF(J16&lt;=0.00124421296296296,"I A",IF(J16&lt;=0.00133101851851852,"II A",IF(J16&lt;=0.00144675925925926,"III A",IF(J16&lt;=0.00155092592592593,"I JA",IF(J16&lt;=0.00163194444444444,"II JA",IF(J16&lt;=0.00170138888888889,"III JA",))))))))</f>
        <v>II A</v>
      </c>
      <c r="L16" s="306" t="s">
        <v>721</v>
      </c>
    </row>
    <row r="17" spans="1:12" ht="12.75">
      <c r="A17" s="541"/>
      <c r="B17" s="64"/>
      <c r="C17" s="45" t="s">
        <v>463</v>
      </c>
      <c r="D17" s="46" t="s">
        <v>919</v>
      </c>
      <c r="E17" s="47" t="s">
        <v>920</v>
      </c>
      <c r="F17" s="48" t="s">
        <v>19</v>
      </c>
      <c r="G17" s="48" t="s">
        <v>386</v>
      </c>
      <c r="H17" s="48" t="s">
        <v>921</v>
      </c>
      <c r="I17" s="544"/>
      <c r="J17" s="535"/>
      <c r="K17" s="547"/>
      <c r="L17" s="307" t="s">
        <v>333</v>
      </c>
    </row>
    <row r="18" spans="1:12" ht="12.75">
      <c r="A18" s="541"/>
      <c r="B18" s="64">
        <v>148</v>
      </c>
      <c r="C18" s="45" t="s">
        <v>922</v>
      </c>
      <c r="D18" s="46" t="s">
        <v>923</v>
      </c>
      <c r="E18" s="47" t="s">
        <v>783</v>
      </c>
      <c r="F18" s="48" t="s">
        <v>19</v>
      </c>
      <c r="G18" s="48" t="s">
        <v>386</v>
      </c>
      <c r="H18" s="48"/>
      <c r="I18" s="544"/>
      <c r="J18" s="535"/>
      <c r="K18" s="547"/>
      <c r="L18" s="307" t="s">
        <v>924</v>
      </c>
    </row>
    <row r="19" spans="1:12" ht="13.5" thickBot="1">
      <c r="A19" s="542"/>
      <c r="B19" s="308"/>
      <c r="C19" s="309" t="s">
        <v>546</v>
      </c>
      <c r="D19" s="310" t="s">
        <v>547</v>
      </c>
      <c r="E19" s="311" t="s">
        <v>548</v>
      </c>
      <c r="F19" s="312" t="s">
        <v>19</v>
      </c>
      <c r="G19" s="312" t="s">
        <v>20</v>
      </c>
      <c r="H19" s="312"/>
      <c r="I19" s="545"/>
      <c r="J19" s="536"/>
      <c r="K19" s="548"/>
      <c r="L19" s="313" t="s">
        <v>549</v>
      </c>
    </row>
    <row r="20" spans="1:12" ht="12.75">
      <c r="A20" s="540">
        <v>4</v>
      </c>
      <c r="B20" s="301"/>
      <c r="C20" s="302" t="s">
        <v>128</v>
      </c>
      <c r="D20" s="303" t="s">
        <v>507</v>
      </c>
      <c r="E20" s="304" t="s">
        <v>508</v>
      </c>
      <c r="F20" s="305" t="s">
        <v>192</v>
      </c>
      <c r="G20" s="305" t="s">
        <v>191</v>
      </c>
      <c r="H20" s="305" t="s">
        <v>190</v>
      </c>
      <c r="I20" s="543">
        <v>18</v>
      </c>
      <c r="J20" s="534">
        <v>0.0013041666666666668</v>
      </c>
      <c r="K20" s="546" t="str">
        <f>IF(ISBLANK(J20),"",IF(J20&lt;=0.00118055555555556,"KSM",IF(J20&lt;=0.00124421296296296,"I A",IF(J20&lt;=0.00133101851851852,"II A",IF(J20&lt;=0.00144675925925926,"III A",IF(J20&lt;=0.00155092592592593,"I JA",IF(J20&lt;=0.00163194444444444,"II JA",IF(J20&lt;=0.00170138888888889,"III JA",))))))))</f>
        <v>II A</v>
      </c>
      <c r="L20" s="306" t="s">
        <v>189</v>
      </c>
    </row>
    <row r="21" spans="1:12" ht="12.75">
      <c r="A21" s="541"/>
      <c r="B21" s="64">
        <v>131</v>
      </c>
      <c r="C21" s="45" t="s">
        <v>61</v>
      </c>
      <c r="D21" s="46" t="s">
        <v>194</v>
      </c>
      <c r="E21" s="47" t="s">
        <v>193</v>
      </c>
      <c r="F21" s="48" t="s">
        <v>192</v>
      </c>
      <c r="G21" s="48" t="s">
        <v>191</v>
      </c>
      <c r="H21" s="48" t="s">
        <v>190</v>
      </c>
      <c r="I21" s="544"/>
      <c r="J21" s="535"/>
      <c r="K21" s="547"/>
      <c r="L21" s="307" t="s">
        <v>189</v>
      </c>
    </row>
    <row r="22" spans="1:12" ht="12.75">
      <c r="A22" s="541"/>
      <c r="B22" s="64">
        <v>132</v>
      </c>
      <c r="C22" s="45" t="s">
        <v>133</v>
      </c>
      <c r="D22" s="46" t="s">
        <v>727</v>
      </c>
      <c r="E22" s="47" t="s">
        <v>726</v>
      </c>
      <c r="F22" s="48" t="s">
        <v>192</v>
      </c>
      <c r="G22" s="48" t="s">
        <v>191</v>
      </c>
      <c r="H22" s="48"/>
      <c r="I22" s="544"/>
      <c r="J22" s="535"/>
      <c r="K22" s="547"/>
      <c r="L22" s="307" t="s">
        <v>725</v>
      </c>
    </row>
    <row r="23" spans="1:12" ht="13.5" thickBot="1">
      <c r="A23" s="542"/>
      <c r="B23" s="308">
        <v>133</v>
      </c>
      <c r="C23" s="309" t="s">
        <v>728</v>
      </c>
      <c r="D23" s="310" t="s">
        <v>727</v>
      </c>
      <c r="E23" s="311" t="s">
        <v>726</v>
      </c>
      <c r="F23" s="312" t="s">
        <v>192</v>
      </c>
      <c r="G23" s="312" t="s">
        <v>191</v>
      </c>
      <c r="H23" s="312"/>
      <c r="I23" s="545"/>
      <c r="J23" s="536"/>
      <c r="K23" s="548"/>
      <c r="L23" s="313" t="s">
        <v>725</v>
      </c>
    </row>
    <row r="24" spans="1:12" ht="12.75">
      <c r="A24" s="540">
        <v>5</v>
      </c>
      <c r="B24" s="301">
        <v>191</v>
      </c>
      <c r="C24" s="302" t="s">
        <v>758</v>
      </c>
      <c r="D24" s="303" t="s">
        <v>757</v>
      </c>
      <c r="E24" s="304" t="s">
        <v>756</v>
      </c>
      <c r="F24" s="305" t="s">
        <v>263</v>
      </c>
      <c r="G24" s="305" t="s">
        <v>90</v>
      </c>
      <c r="H24" s="305"/>
      <c r="I24" s="543">
        <v>16</v>
      </c>
      <c r="J24" s="534">
        <v>0.0013142361111111113</v>
      </c>
      <c r="K24" s="546" t="str">
        <f>IF(ISBLANK(J24),"",IF(J24&lt;=0.00118055555555556,"KSM",IF(J24&lt;=0.00124421296296296,"I A",IF(J24&lt;=0.00133101851851852,"II A",IF(J24&lt;=0.00144675925925926,"III A",IF(J24&lt;=0.00155092592592593,"I JA",IF(J24&lt;=0.00163194444444444,"II JA",IF(J24&lt;=0.00170138888888889,"III JA",))))))))</f>
        <v>II A</v>
      </c>
      <c r="L24" s="306" t="s">
        <v>908</v>
      </c>
    </row>
    <row r="25" spans="1:12" ht="12.75">
      <c r="A25" s="541"/>
      <c r="B25" s="64">
        <v>198</v>
      </c>
      <c r="C25" s="45" t="s">
        <v>444</v>
      </c>
      <c r="D25" s="46" t="s">
        <v>445</v>
      </c>
      <c r="E25" s="47" t="s">
        <v>446</v>
      </c>
      <c r="F25" s="48" t="s">
        <v>263</v>
      </c>
      <c r="G25" s="48" t="s">
        <v>90</v>
      </c>
      <c r="H25" s="48"/>
      <c r="I25" s="544"/>
      <c r="J25" s="535"/>
      <c r="K25" s="547"/>
      <c r="L25" s="307" t="s">
        <v>909</v>
      </c>
    </row>
    <row r="26" spans="1:12" ht="12.75">
      <c r="A26" s="541"/>
      <c r="B26" s="64">
        <v>197</v>
      </c>
      <c r="C26" s="45" t="s">
        <v>408</v>
      </c>
      <c r="D26" s="46" t="s">
        <v>409</v>
      </c>
      <c r="E26" s="47" t="s">
        <v>410</v>
      </c>
      <c r="F26" s="48" t="s">
        <v>263</v>
      </c>
      <c r="G26" s="48" t="s">
        <v>90</v>
      </c>
      <c r="H26" s="48"/>
      <c r="I26" s="544"/>
      <c r="J26" s="535"/>
      <c r="K26" s="547"/>
      <c r="L26" s="307" t="s">
        <v>241</v>
      </c>
    </row>
    <row r="27" spans="1:12" ht="13.5" thickBot="1">
      <c r="A27" s="542"/>
      <c r="B27" s="308">
        <v>192</v>
      </c>
      <c r="C27" s="309" t="s">
        <v>453</v>
      </c>
      <c r="D27" s="310" t="s">
        <v>454</v>
      </c>
      <c r="E27" s="311" t="s">
        <v>455</v>
      </c>
      <c r="F27" s="312" t="s">
        <v>263</v>
      </c>
      <c r="G27" s="312" t="s">
        <v>90</v>
      </c>
      <c r="H27" s="312"/>
      <c r="I27" s="545"/>
      <c r="J27" s="536"/>
      <c r="K27" s="548"/>
      <c r="L27" s="313" t="s">
        <v>456</v>
      </c>
    </row>
    <row r="28" spans="1:12" ht="12.75">
      <c r="A28" s="540">
        <v>6</v>
      </c>
      <c r="B28" s="301"/>
      <c r="C28" s="302" t="s">
        <v>111</v>
      </c>
      <c r="D28" s="303" t="s">
        <v>110</v>
      </c>
      <c r="E28" s="304" t="s">
        <v>109</v>
      </c>
      <c r="F28" s="305" t="s">
        <v>38</v>
      </c>
      <c r="G28" s="305" t="s">
        <v>39</v>
      </c>
      <c r="H28" s="305"/>
      <c r="I28" s="543">
        <v>14</v>
      </c>
      <c r="J28" s="534">
        <v>0.001339699074074074</v>
      </c>
      <c r="K28" s="546" t="str">
        <f>IF(ISBLANK(J28),"",IF(J28&lt;=0.00118055555555556,"KSM",IF(J28&lt;=0.00124421296296296,"I A",IF(J28&lt;=0.00133101851851852,"II A",IF(J28&lt;=0.00144675925925926,"III A",IF(J28&lt;=0.00155092592592593,"I JA",IF(J28&lt;=0.00163194444444444,"II JA",IF(J28&lt;=0.00170138888888889,"III JA",))))))))</f>
        <v>III A</v>
      </c>
      <c r="L28" s="306" t="s">
        <v>108</v>
      </c>
    </row>
    <row r="29" spans="1:12" ht="12.75">
      <c r="A29" s="541"/>
      <c r="B29" s="64"/>
      <c r="C29" s="45" t="s">
        <v>412</v>
      </c>
      <c r="D29" s="46" t="s">
        <v>413</v>
      </c>
      <c r="E29" s="47" t="s">
        <v>414</v>
      </c>
      <c r="F29" s="48" t="s">
        <v>38</v>
      </c>
      <c r="G29" s="48" t="s">
        <v>39</v>
      </c>
      <c r="H29" s="48"/>
      <c r="I29" s="544"/>
      <c r="J29" s="535"/>
      <c r="K29" s="547"/>
      <c r="L29" s="307" t="s">
        <v>415</v>
      </c>
    </row>
    <row r="30" spans="1:12" ht="12.75">
      <c r="A30" s="541"/>
      <c r="B30" s="64"/>
      <c r="C30" s="45" t="s">
        <v>914</v>
      </c>
      <c r="D30" s="46" t="s">
        <v>915</v>
      </c>
      <c r="E30" s="47" t="s">
        <v>916</v>
      </c>
      <c r="F30" s="48" t="s">
        <v>38</v>
      </c>
      <c r="G30" s="48" t="s">
        <v>39</v>
      </c>
      <c r="H30" s="48"/>
      <c r="I30" s="544"/>
      <c r="J30" s="535"/>
      <c r="K30" s="547"/>
      <c r="L30" s="307" t="s">
        <v>420</v>
      </c>
    </row>
    <row r="31" spans="1:12" ht="13.5" thickBot="1">
      <c r="A31" s="542"/>
      <c r="B31" s="308"/>
      <c r="C31" s="309" t="s">
        <v>98</v>
      </c>
      <c r="D31" s="310" t="s">
        <v>917</v>
      </c>
      <c r="E31" s="311" t="s">
        <v>918</v>
      </c>
      <c r="F31" s="312" t="s">
        <v>38</v>
      </c>
      <c r="G31" s="312" t="s">
        <v>39</v>
      </c>
      <c r="H31" s="312"/>
      <c r="I31" s="545"/>
      <c r="J31" s="536"/>
      <c r="K31" s="548"/>
      <c r="L31" s="313" t="s">
        <v>420</v>
      </c>
    </row>
    <row r="32" spans="1:12" ht="12.75">
      <c r="A32" s="540">
        <v>7</v>
      </c>
      <c r="B32" s="301"/>
      <c r="C32" s="302" t="s">
        <v>487</v>
      </c>
      <c r="D32" s="303" t="s">
        <v>901</v>
      </c>
      <c r="E32" s="304" t="s">
        <v>902</v>
      </c>
      <c r="F32" s="305" t="s">
        <v>55</v>
      </c>
      <c r="G32" s="305" t="s">
        <v>39</v>
      </c>
      <c r="H32" s="305"/>
      <c r="I32" s="543">
        <v>12</v>
      </c>
      <c r="J32" s="534">
        <v>0.0013596064814814816</v>
      </c>
      <c r="K32" s="546" t="str">
        <f>IF(ISBLANK(J32),"",IF(J32&lt;=0.00118055555555556,"KSM",IF(J32&lt;=0.00124421296296296,"I A",IF(J32&lt;=0.00133101851851852,"II A",IF(J32&lt;=0.00144675925925926,"III A",IF(J32&lt;=0.00155092592592593,"I JA",IF(J32&lt;=0.00163194444444444,"II JA",IF(J32&lt;=0.00170138888888889,"III JA",))))))))</f>
        <v>III A</v>
      </c>
      <c r="L32" s="306" t="s">
        <v>420</v>
      </c>
    </row>
    <row r="33" spans="1:12" ht="12.75">
      <c r="A33" s="541"/>
      <c r="B33" s="64">
        <v>71</v>
      </c>
      <c r="C33" s="45" t="s">
        <v>98</v>
      </c>
      <c r="D33" s="46" t="s">
        <v>903</v>
      </c>
      <c r="E33" s="47" t="s">
        <v>904</v>
      </c>
      <c r="F33" s="48" t="s">
        <v>55</v>
      </c>
      <c r="G33" s="48" t="s">
        <v>39</v>
      </c>
      <c r="H33" s="48"/>
      <c r="I33" s="544"/>
      <c r="J33" s="535"/>
      <c r="K33" s="547"/>
      <c r="L33" s="307" t="s">
        <v>420</v>
      </c>
    </row>
    <row r="34" spans="1:12" ht="12.75">
      <c r="A34" s="541"/>
      <c r="B34" s="64">
        <v>81</v>
      </c>
      <c r="C34" s="45" t="s">
        <v>417</v>
      </c>
      <c r="D34" s="46" t="s">
        <v>418</v>
      </c>
      <c r="E34" s="47" t="s">
        <v>419</v>
      </c>
      <c r="F34" s="48" t="s">
        <v>55</v>
      </c>
      <c r="G34" s="48" t="s">
        <v>39</v>
      </c>
      <c r="H34" s="48"/>
      <c r="I34" s="544"/>
      <c r="J34" s="535"/>
      <c r="K34" s="547"/>
      <c r="L34" s="307" t="s">
        <v>420</v>
      </c>
    </row>
    <row r="35" spans="1:12" ht="13.5" thickBot="1">
      <c r="A35" s="542"/>
      <c r="B35" s="308"/>
      <c r="C35" s="309" t="s">
        <v>905</v>
      </c>
      <c r="D35" s="310" t="s">
        <v>906</v>
      </c>
      <c r="E35" s="311" t="s">
        <v>907</v>
      </c>
      <c r="F35" s="312" t="s">
        <v>55</v>
      </c>
      <c r="G35" s="312" t="s">
        <v>39</v>
      </c>
      <c r="H35" s="312"/>
      <c r="I35" s="545"/>
      <c r="J35" s="536"/>
      <c r="K35" s="548"/>
      <c r="L35" s="313" t="s">
        <v>415</v>
      </c>
    </row>
    <row r="36" spans="1:12" ht="12.75">
      <c r="A36" s="540">
        <v>8</v>
      </c>
      <c r="B36" s="301"/>
      <c r="C36" s="302" t="s">
        <v>889</v>
      </c>
      <c r="D36" s="303" t="s">
        <v>890</v>
      </c>
      <c r="E36" s="304" t="s">
        <v>891</v>
      </c>
      <c r="F36" s="305" t="s">
        <v>60</v>
      </c>
      <c r="G36" s="305" t="s">
        <v>716</v>
      </c>
      <c r="H36" s="305"/>
      <c r="I36" s="543" t="s">
        <v>50</v>
      </c>
      <c r="J36" s="534">
        <v>0.0013627314814814815</v>
      </c>
      <c r="K36" s="546" t="str">
        <f>IF(ISBLANK(J36),"",IF(J36&lt;=0.00118055555555556,"KSM",IF(J36&lt;=0.00124421296296296,"I A",IF(J36&lt;=0.00133101851851852,"II A",IF(J36&lt;=0.00144675925925926,"III A",IF(J36&lt;=0.00155092592592593,"I JA",IF(J36&lt;=0.00163194444444444,"II JA",IF(J36&lt;=0.00170138888888889,"III JA",))))))))</f>
        <v>III A</v>
      </c>
      <c r="L36" s="306" t="s">
        <v>587</v>
      </c>
    </row>
    <row r="37" spans="1:12" ht="12.75">
      <c r="A37" s="541"/>
      <c r="B37" s="64">
        <v>144</v>
      </c>
      <c r="C37" s="45" t="s">
        <v>719</v>
      </c>
      <c r="D37" s="46" t="s">
        <v>718</v>
      </c>
      <c r="E37" s="47" t="s">
        <v>591</v>
      </c>
      <c r="F37" s="48" t="s">
        <v>60</v>
      </c>
      <c r="G37" s="48" t="s">
        <v>716</v>
      </c>
      <c r="H37" s="48"/>
      <c r="I37" s="544" t="s">
        <v>50</v>
      </c>
      <c r="J37" s="535"/>
      <c r="K37" s="547"/>
      <c r="L37" s="307" t="s">
        <v>587</v>
      </c>
    </row>
    <row r="38" spans="1:12" ht="12.75">
      <c r="A38" s="541"/>
      <c r="B38" s="64">
        <v>139</v>
      </c>
      <c r="C38" s="45" t="s">
        <v>892</v>
      </c>
      <c r="D38" s="46" t="s">
        <v>893</v>
      </c>
      <c r="E38" s="47" t="s">
        <v>894</v>
      </c>
      <c r="F38" s="48" t="s">
        <v>60</v>
      </c>
      <c r="G38" s="48" t="s">
        <v>716</v>
      </c>
      <c r="H38" s="48"/>
      <c r="I38" s="544" t="s">
        <v>50</v>
      </c>
      <c r="J38" s="535"/>
      <c r="K38" s="547"/>
      <c r="L38" s="307" t="s">
        <v>895</v>
      </c>
    </row>
    <row r="39" spans="1:12" ht="13.5" thickBot="1">
      <c r="A39" s="542"/>
      <c r="B39" s="308">
        <v>150</v>
      </c>
      <c r="C39" s="309" t="s">
        <v>896</v>
      </c>
      <c r="D39" s="310" t="s">
        <v>897</v>
      </c>
      <c r="E39" s="311" t="s">
        <v>898</v>
      </c>
      <c r="F39" s="312" t="s">
        <v>19</v>
      </c>
      <c r="G39" s="312" t="s">
        <v>716</v>
      </c>
      <c r="H39" s="312" t="s">
        <v>899</v>
      </c>
      <c r="I39" s="545"/>
      <c r="J39" s="536"/>
      <c r="K39" s="548"/>
      <c r="L39" s="313" t="s">
        <v>900</v>
      </c>
    </row>
  </sheetData>
  <sheetProtection/>
  <mergeCells count="32">
    <mergeCell ref="A8:A11"/>
    <mergeCell ref="I8:I11"/>
    <mergeCell ref="J8:J11"/>
    <mergeCell ref="K8:K11"/>
    <mergeCell ref="A12:A15"/>
    <mergeCell ref="I12:I15"/>
    <mergeCell ref="J12:J15"/>
    <mergeCell ref="K12:K15"/>
    <mergeCell ref="A16:A19"/>
    <mergeCell ref="I16:I19"/>
    <mergeCell ref="J16:J19"/>
    <mergeCell ref="K16:K19"/>
    <mergeCell ref="A20:A23"/>
    <mergeCell ref="I20:I23"/>
    <mergeCell ref="J20:J23"/>
    <mergeCell ref="K20:K23"/>
    <mergeCell ref="A24:A27"/>
    <mergeCell ref="I24:I27"/>
    <mergeCell ref="J24:J27"/>
    <mergeCell ref="K24:K27"/>
    <mergeCell ref="A28:A31"/>
    <mergeCell ref="I28:I31"/>
    <mergeCell ref="J28:J31"/>
    <mergeCell ref="K28:K31"/>
    <mergeCell ref="A32:A35"/>
    <mergeCell ref="I32:I35"/>
    <mergeCell ref="J32:J35"/>
    <mergeCell ref="K32:K35"/>
    <mergeCell ref="A36:A39"/>
    <mergeCell ref="I36:I39"/>
    <mergeCell ref="J36:J39"/>
    <mergeCell ref="K36:K39"/>
  </mergeCells>
  <printOptions horizontalCentered="1"/>
  <pageMargins left="0.3937007874015748" right="0.1968503937007874" top="0" bottom="0" header="0.3937007874015748" footer="0.3937007874015748"/>
  <pageSetup horizontalDpi="600" verticalDpi="600" orientation="landscape" paperSize="9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N5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.7109375" style="275" customWidth="1"/>
    <col min="2" max="2" width="5.7109375" style="275" hidden="1" customWidth="1"/>
    <col min="3" max="3" width="11.140625" style="275" customWidth="1"/>
    <col min="4" max="4" width="15.421875" style="275" bestFit="1" customWidth="1"/>
    <col min="5" max="5" width="12.140625" style="316" customWidth="1"/>
    <col min="6" max="8" width="15.00390625" style="317" customWidth="1"/>
    <col min="9" max="9" width="10.140625" style="318" customWidth="1"/>
    <col min="10" max="10" width="10.140625" style="319" customWidth="1"/>
    <col min="11" max="11" width="9.57421875" style="320" customWidth="1"/>
    <col min="12" max="12" width="29.421875" style="275" customWidth="1"/>
    <col min="13" max="13" width="5.140625" style="275" bestFit="1" customWidth="1"/>
    <col min="14" max="16384" width="9.140625" style="275" customWidth="1"/>
  </cols>
  <sheetData>
    <row r="1" spans="1:248" s="270" customFormat="1" ht="15.75">
      <c r="A1" s="193" t="s">
        <v>0</v>
      </c>
      <c r="E1" s="271"/>
      <c r="F1" s="272"/>
      <c r="G1" s="272"/>
      <c r="H1" s="272"/>
      <c r="I1" s="273"/>
      <c r="J1" s="274"/>
      <c r="K1" s="271"/>
      <c r="M1" s="271"/>
      <c r="IN1" s="275"/>
    </row>
    <row r="2" spans="1:248" s="270" customFormat="1" ht="13.5" customHeight="1">
      <c r="A2" s="186" t="s">
        <v>1</v>
      </c>
      <c r="E2" s="271"/>
      <c r="F2" s="272"/>
      <c r="G2" s="272"/>
      <c r="H2" s="272"/>
      <c r="I2" s="273"/>
      <c r="J2" s="274"/>
      <c r="K2" s="271"/>
      <c r="L2" s="276"/>
      <c r="M2" s="271"/>
      <c r="IN2" s="275"/>
    </row>
    <row r="3" spans="3:15" ht="4.5" customHeight="1">
      <c r="C3" s="277"/>
      <c r="E3" s="278">
        <v>1.1574074074074073E-05</v>
      </c>
      <c r="F3" s="279"/>
      <c r="G3" s="279"/>
      <c r="H3" s="279"/>
      <c r="I3" s="280"/>
      <c r="J3" s="281"/>
      <c r="K3" s="281"/>
      <c r="L3" s="282"/>
      <c r="M3" s="283"/>
      <c r="N3" s="284"/>
      <c r="O3" s="282"/>
    </row>
    <row r="4" spans="3:13" ht="15.75">
      <c r="C4" s="277" t="s">
        <v>925</v>
      </c>
      <c r="E4" s="285"/>
      <c r="F4" s="286"/>
      <c r="G4" s="286"/>
      <c r="H4" s="286"/>
      <c r="I4" s="273"/>
      <c r="J4" s="274"/>
      <c r="K4" s="287"/>
      <c r="L4" s="288"/>
      <c r="M4" s="287"/>
    </row>
    <row r="5" spans="3:4" ht="13.5" thickBot="1">
      <c r="C5" s="270">
        <v>1</v>
      </c>
      <c r="D5" s="314" t="s">
        <v>734</v>
      </c>
    </row>
    <row r="6" spans="1:12" s="300" customFormat="1" ht="18" customHeight="1" thickBot="1">
      <c r="A6" s="171" t="s">
        <v>395</v>
      </c>
      <c r="B6" s="170" t="s">
        <v>126</v>
      </c>
      <c r="C6" s="331" t="s">
        <v>6</v>
      </c>
      <c r="D6" s="332" t="s">
        <v>7</v>
      </c>
      <c r="E6" s="333" t="s">
        <v>8</v>
      </c>
      <c r="F6" s="334" t="s">
        <v>9</v>
      </c>
      <c r="G6" s="335" t="s">
        <v>10</v>
      </c>
      <c r="H6" s="335" t="s">
        <v>11</v>
      </c>
      <c r="I6" s="335" t="s">
        <v>12</v>
      </c>
      <c r="J6" s="333" t="s">
        <v>13</v>
      </c>
      <c r="K6" s="336" t="s">
        <v>14</v>
      </c>
      <c r="L6" s="337" t="s">
        <v>15</v>
      </c>
    </row>
    <row r="7" spans="1:12" ht="12.75">
      <c r="A7" s="540">
        <v>1</v>
      </c>
      <c r="B7" s="301">
        <v>127</v>
      </c>
      <c r="C7" s="302" t="s">
        <v>592</v>
      </c>
      <c r="D7" s="303" t="s">
        <v>593</v>
      </c>
      <c r="E7" s="304" t="s">
        <v>594</v>
      </c>
      <c r="F7" s="305" t="s">
        <v>32</v>
      </c>
      <c r="G7" s="305" t="s">
        <v>33</v>
      </c>
      <c r="H7" s="305"/>
      <c r="I7" s="543"/>
      <c r="J7" s="534">
        <v>0.001198263888888889</v>
      </c>
      <c r="K7" s="546" t="str">
        <f>IF(ISBLANK(J7),"",IF(J7&lt;=0.00103009259259259,"KSM",IF(J7&lt;=0.00107638888888889,"I A",IF(J7&lt;=0.00113425925925926,"II A",IF(J7&lt;=0.00122685185185185,"III A",IF(J7&lt;=0.00135416666666667,"I JA",IF(J7&lt;=0.00144675925925926,"II JA",IF(J7&lt;=0.00150462962962963,"III JA",))))))))</f>
        <v>III A</v>
      </c>
      <c r="L7" s="306" t="s">
        <v>323</v>
      </c>
    </row>
    <row r="8" spans="1:12" ht="12.75">
      <c r="A8" s="541"/>
      <c r="B8" s="64"/>
      <c r="C8" s="45" t="s">
        <v>638</v>
      </c>
      <c r="D8" s="46" t="s">
        <v>639</v>
      </c>
      <c r="E8" s="47" t="s">
        <v>640</v>
      </c>
      <c r="F8" s="48" t="s">
        <v>32</v>
      </c>
      <c r="G8" s="48" t="s">
        <v>33</v>
      </c>
      <c r="H8" s="48"/>
      <c r="I8" s="544"/>
      <c r="J8" s="535"/>
      <c r="K8" s="547"/>
      <c r="L8" s="307" t="s">
        <v>323</v>
      </c>
    </row>
    <row r="9" spans="1:12" ht="12.75">
      <c r="A9" s="541"/>
      <c r="B9" s="64"/>
      <c r="C9" s="45" t="s">
        <v>326</v>
      </c>
      <c r="D9" s="46" t="s">
        <v>325</v>
      </c>
      <c r="E9" s="47" t="s">
        <v>324</v>
      </c>
      <c r="F9" s="48" t="s">
        <v>32</v>
      </c>
      <c r="G9" s="48" t="s">
        <v>33</v>
      </c>
      <c r="H9" s="48"/>
      <c r="I9" s="544"/>
      <c r="J9" s="535"/>
      <c r="K9" s="547"/>
      <c r="L9" s="307" t="s">
        <v>323</v>
      </c>
    </row>
    <row r="10" spans="1:12" ht="13.5" thickBot="1">
      <c r="A10" s="542"/>
      <c r="B10" s="308">
        <v>124</v>
      </c>
      <c r="C10" s="309" t="s">
        <v>795</v>
      </c>
      <c r="D10" s="310" t="s">
        <v>865</v>
      </c>
      <c r="E10" s="311" t="s">
        <v>864</v>
      </c>
      <c r="F10" s="312" t="s">
        <v>32</v>
      </c>
      <c r="G10" s="312" t="s">
        <v>33</v>
      </c>
      <c r="H10" s="312"/>
      <c r="I10" s="545"/>
      <c r="J10" s="536"/>
      <c r="K10" s="548"/>
      <c r="L10" s="313" t="s">
        <v>323</v>
      </c>
    </row>
    <row r="11" spans="1:12" ht="12.75">
      <c r="A11" s="540">
        <v>2</v>
      </c>
      <c r="B11" s="301"/>
      <c r="C11" s="302" t="s">
        <v>254</v>
      </c>
      <c r="D11" s="303" t="s">
        <v>629</v>
      </c>
      <c r="E11" s="304" t="s">
        <v>630</v>
      </c>
      <c r="F11" s="305" t="s">
        <v>631</v>
      </c>
      <c r="G11" s="305" t="s">
        <v>220</v>
      </c>
      <c r="H11" s="305"/>
      <c r="I11" s="543"/>
      <c r="J11" s="534">
        <v>0.0012011574074074075</v>
      </c>
      <c r="K11" s="546" t="str">
        <f>IF(ISBLANK(J11),"",IF(J11&lt;=0.00103009259259259,"KSM",IF(J11&lt;=0.00107638888888889,"I A",IF(J11&lt;=0.00113425925925926,"II A",IF(J11&lt;=0.00122685185185185,"III A",IF(J11&lt;=0.00135416666666667,"I JA",IF(J11&lt;=0.00144675925925926,"II JA",IF(J11&lt;=0.00150462962962963,"III JA",))))))))</f>
        <v>III A</v>
      </c>
      <c r="L11" s="306" t="s">
        <v>632</v>
      </c>
    </row>
    <row r="12" spans="1:12" ht="12.75">
      <c r="A12" s="541"/>
      <c r="B12" s="64"/>
      <c r="C12" s="45" t="s">
        <v>169</v>
      </c>
      <c r="D12" s="46" t="s">
        <v>929</v>
      </c>
      <c r="E12" s="47" t="s">
        <v>852</v>
      </c>
      <c r="F12" s="48" t="s">
        <v>631</v>
      </c>
      <c r="G12" s="48" t="s">
        <v>220</v>
      </c>
      <c r="H12" s="48"/>
      <c r="I12" s="544"/>
      <c r="J12" s="535"/>
      <c r="K12" s="547"/>
      <c r="L12" s="307" t="s">
        <v>632</v>
      </c>
    </row>
    <row r="13" spans="1:12" ht="12.75">
      <c r="A13" s="541"/>
      <c r="B13" s="64">
        <v>21</v>
      </c>
      <c r="C13" s="45" t="s">
        <v>356</v>
      </c>
      <c r="D13" s="46" t="s">
        <v>930</v>
      </c>
      <c r="E13" s="47" t="s">
        <v>931</v>
      </c>
      <c r="F13" s="48" t="s">
        <v>631</v>
      </c>
      <c r="G13" s="48" t="s">
        <v>220</v>
      </c>
      <c r="H13" s="48" t="s">
        <v>3</v>
      </c>
      <c r="I13" s="544"/>
      <c r="J13" s="535"/>
      <c r="K13" s="547"/>
      <c r="L13" s="307" t="s">
        <v>825</v>
      </c>
    </row>
    <row r="14" spans="1:13" ht="13.5" thickBot="1">
      <c r="A14" s="542"/>
      <c r="B14" s="308">
        <v>19</v>
      </c>
      <c r="C14" s="309" t="s">
        <v>311</v>
      </c>
      <c r="D14" s="310" t="s">
        <v>827</v>
      </c>
      <c r="E14" s="311" t="s">
        <v>826</v>
      </c>
      <c r="F14" s="312" t="s">
        <v>631</v>
      </c>
      <c r="G14" s="312" t="s">
        <v>220</v>
      </c>
      <c r="H14" s="312" t="s">
        <v>3</v>
      </c>
      <c r="I14" s="545"/>
      <c r="J14" s="536"/>
      <c r="K14" s="548"/>
      <c r="L14" s="313" t="s">
        <v>825</v>
      </c>
      <c r="M14" s="341" t="s">
        <v>693</v>
      </c>
    </row>
    <row r="15" spans="1:12" ht="12.75">
      <c r="A15" s="540">
        <v>3</v>
      </c>
      <c r="B15" s="301">
        <v>184</v>
      </c>
      <c r="C15" s="302" t="s">
        <v>576</v>
      </c>
      <c r="D15" s="303" t="s">
        <v>577</v>
      </c>
      <c r="E15" s="304" t="s">
        <v>578</v>
      </c>
      <c r="F15" s="305" t="s">
        <v>263</v>
      </c>
      <c r="G15" s="305" t="s">
        <v>90</v>
      </c>
      <c r="H15" s="305"/>
      <c r="I15" s="543"/>
      <c r="J15" s="534">
        <v>0.0012148148148148148</v>
      </c>
      <c r="K15" s="546" t="str">
        <f>IF(ISBLANK(J15),"",IF(J15&lt;=0.00103009259259259,"KSM",IF(J15&lt;=0.00107638888888889,"I A",IF(J15&lt;=0.00113425925925926,"II A",IF(J15&lt;=0.00122685185185185,"III A",IF(J15&lt;=0.00135416666666667,"I JA",IF(J15&lt;=0.00144675925925926,"II JA",IF(J15&lt;=0.00150462962962963,"III JA",))))))))</f>
        <v>III A</v>
      </c>
      <c r="L15" s="306" t="s">
        <v>932</v>
      </c>
    </row>
    <row r="16" spans="1:12" ht="12.75">
      <c r="A16" s="541">
        <v>2</v>
      </c>
      <c r="B16" s="64">
        <v>190</v>
      </c>
      <c r="C16" s="45" t="s">
        <v>169</v>
      </c>
      <c r="D16" s="46" t="s">
        <v>690</v>
      </c>
      <c r="E16" s="47" t="s">
        <v>691</v>
      </c>
      <c r="F16" s="48" t="s">
        <v>263</v>
      </c>
      <c r="G16" s="48" t="s">
        <v>90</v>
      </c>
      <c r="H16" s="48"/>
      <c r="I16" s="544"/>
      <c r="J16" s="535"/>
      <c r="K16" s="547"/>
      <c r="L16" s="307" t="s">
        <v>932</v>
      </c>
    </row>
    <row r="17" spans="1:12" ht="12.75">
      <c r="A17" s="541">
        <v>3</v>
      </c>
      <c r="B17" s="64">
        <v>185</v>
      </c>
      <c r="C17" s="45" t="s">
        <v>224</v>
      </c>
      <c r="D17" s="46" t="s">
        <v>656</v>
      </c>
      <c r="E17" s="47" t="s">
        <v>657</v>
      </c>
      <c r="F17" s="48" t="s">
        <v>263</v>
      </c>
      <c r="G17" s="48" t="s">
        <v>90</v>
      </c>
      <c r="H17" s="48"/>
      <c r="I17" s="544"/>
      <c r="J17" s="535"/>
      <c r="K17" s="547"/>
      <c r="L17" s="307" t="s">
        <v>470</v>
      </c>
    </row>
    <row r="18" spans="1:12" ht="13.5" thickBot="1">
      <c r="A18" s="542">
        <v>4</v>
      </c>
      <c r="B18" s="308">
        <v>186</v>
      </c>
      <c r="C18" s="309" t="s">
        <v>859</v>
      </c>
      <c r="D18" s="310" t="s">
        <v>858</v>
      </c>
      <c r="E18" s="311" t="s">
        <v>857</v>
      </c>
      <c r="F18" s="312" t="s">
        <v>263</v>
      </c>
      <c r="G18" s="312" t="s">
        <v>90</v>
      </c>
      <c r="H18" s="312"/>
      <c r="I18" s="545"/>
      <c r="J18" s="536"/>
      <c r="K18" s="548"/>
      <c r="L18" s="313" t="s">
        <v>856</v>
      </c>
    </row>
    <row r="19" spans="1:12" ht="12.75">
      <c r="A19" s="540">
        <v>4</v>
      </c>
      <c r="B19" s="301">
        <v>114</v>
      </c>
      <c r="C19" s="302" t="s">
        <v>608</v>
      </c>
      <c r="D19" s="303" t="s">
        <v>609</v>
      </c>
      <c r="E19" s="304" t="s">
        <v>610</v>
      </c>
      <c r="F19" s="305" t="s">
        <v>573</v>
      </c>
      <c r="G19" s="305" t="s">
        <v>406</v>
      </c>
      <c r="H19" s="305"/>
      <c r="I19" s="543"/>
      <c r="J19" s="534">
        <v>0.0011475694444444443</v>
      </c>
      <c r="K19" s="546" t="str">
        <f>IF(ISBLANK(J19),"",IF(J19&lt;=0.00103009259259259,"KSM",IF(J19&lt;=0.00107638888888889,"I A",IF(J19&lt;=0.00113425925925926,"II A",IF(J19&lt;=0.00122685185185185,"III A",IF(J19&lt;=0.00135416666666667,"I JA",IF(J19&lt;=0.00144675925925926,"II JA",IF(J19&lt;=0.00150462962962963,"III JA",))))))))</f>
        <v>III A</v>
      </c>
      <c r="L19" s="306" t="s">
        <v>611</v>
      </c>
    </row>
    <row r="20" spans="1:12" ht="12.75">
      <c r="A20" s="541"/>
      <c r="B20" s="64">
        <v>112</v>
      </c>
      <c r="C20" s="45" t="s">
        <v>570</v>
      </c>
      <c r="D20" s="46" t="s">
        <v>571</v>
      </c>
      <c r="E20" s="47" t="s">
        <v>572</v>
      </c>
      <c r="F20" s="48" t="s">
        <v>573</v>
      </c>
      <c r="G20" s="48" t="s">
        <v>406</v>
      </c>
      <c r="H20" s="48"/>
      <c r="I20" s="544"/>
      <c r="J20" s="535"/>
      <c r="K20" s="547"/>
      <c r="L20" s="307" t="s">
        <v>574</v>
      </c>
    </row>
    <row r="21" spans="1:12" ht="12.75">
      <c r="A21" s="541"/>
      <c r="B21" s="64">
        <v>110</v>
      </c>
      <c r="C21" s="45" t="s">
        <v>596</v>
      </c>
      <c r="D21" s="46" t="s">
        <v>834</v>
      </c>
      <c r="E21" s="47" t="s">
        <v>833</v>
      </c>
      <c r="F21" s="48" t="s">
        <v>573</v>
      </c>
      <c r="G21" s="48" t="s">
        <v>406</v>
      </c>
      <c r="H21" s="48"/>
      <c r="I21" s="544"/>
      <c r="J21" s="535"/>
      <c r="K21" s="547"/>
      <c r="L21" s="307" t="s">
        <v>574</v>
      </c>
    </row>
    <row r="22" spans="1:12" ht="13.5" thickBot="1">
      <c r="A22" s="542"/>
      <c r="B22" s="308">
        <v>111</v>
      </c>
      <c r="C22" s="309" t="s">
        <v>847</v>
      </c>
      <c r="D22" s="310" t="s">
        <v>933</v>
      </c>
      <c r="E22" s="311" t="s">
        <v>934</v>
      </c>
      <c r="F22" s="312" t="s">
        <v>573</v>
      </c>
      <c r="G22" s="312" t="s">
        <v>406</v>
      </c>
      <c r="H22" s="312"/>
      <c r="I22" s="545"/>
      <c r="J22" s="536"/>
      <c r="K22" s="548"/>
      <c r="L22" s="313" t="s">
        <v>574</v>
      </c>
    </row>
    <row r="23" spans="3:6" ht="13.5" thickBot="1">
      <c r="C23" s="270">
        <v>2</v>
      </c>
      <c r="D23" s="314" t="s">
        <v>734</v>
      </c>
      <c r="F23" s="338"/>
    </row>
    <row r="24" spans="1:12" ht="13.5" thickBot="1">
      <c r="A24" s="171" t="s">
        <v>395</v>
      </c>
      <c r="B24" s="170" t="s">
        <v>126</v>
      </c>
      <c r="C24" s="331" t="s">
        <v>6</v>
      </c>
      <c r="D24" s="332" t="s">
        <v>7</v>
      </c>
      <c r="E24" s="333" t="s">
        <v>8</v>
      </c>
      <c r="F24" s="335" t="s">
        <v>9</v>
      </c>
      <c r="G24" s="335" t="s">
        <v>10</v>
      </c>
      <c r="H24" s="335" t="s">
        <v>11</v>
      </c>
      <c r="I24" s="335" t="s">
        <v>12</v>
      </c>
      <c r="J24" s="333" t="s">
        <v>13</v>
      </c>
      <c r="K24" s="118" t="s">
        <v>14</v>
      </c>
      <c r="L24" s="337" t="s">
        <v>15</v>
      </c>
    </row>
    <row r="25" spans="1:12" ht="12.75">
      <c r="A25" s="540">
        <v>2</v>
      </c>
      <c r="B25" s="301" t="s">
        <v>651</v>
      </c>
      <c r="C25" s="302" t="s">
        <v>652</v>
      </c>
      <c r="D25" s="303" t="s">
        <v>653</v>
      </c>
      <c r="E25" s="304" t="s">
        <v>654</v>
      </c>
      <c r="F25" s="305" t="s">
        <v>19</v>
      </c>
      <c r="G25" s="305" t="s">
        <v>20</v>
      </c>
      <c r="H25" s="305"/>
      <c r="I25" s="543"/>
      <c r="J25" s="534">
        <v>0.0012458333333333334</v>
      </c>
      <c r="K25" s="546" t="str">
        <f>IF(ISBLANK(J25),"",IF(J25&lt;=0.00103009259259259,"KSM",IF(J25&lt;=0.00107638888888889,"I A",IF(J25&lt;=0.00113425925925926,"II A",IF(J25&lt;=0.00122685185185185,"III A",IF(J25&lt;=0.00135416666666667,"I JA",IF(J25&lt;=0.00144675925925926,"II JA",IF(J25&lt;=0.00150462962962963,"III JA",))))))))</f>
        <v>I JA</v>
      </c>
      <c r="L25" s="306" t="s">
        <v>94</v>
      </c>
    </row>
    <row r="26" spans="1:12" ht="12.75">
      <c r="A26" s="541"/>
      <c r="B26" s="64"/>
      <c r="C26" s="45" t="s">
        <v>336</v>
      </c>
      <c r="D26" s="46" t="s">
        <v>335</v>
      </c>
      <c r="E26" s="47" t="s">
        <v>334</v>
      </c>
      <c r="F26" s="48" t="s">
        <v>19</v>
      </c>
      <c r="G26" s="48" t="s">
        <v>20</v>
      </c>
      <c r="H26" s="48"/>
      <c r="I26" s="544"/>
      <c r="J26" s="535"/>
      <c r="K26" s="547"/>
      <c r="L26" s="307" t="s">
        <v>333</v>
      </c>
    </row>
    <row r="27" spans="1:12" ht="12.75">
      <c r="A27" s="541"/>
      <c r="B27" s="64"/>
      <c r="C27" s="45" t="s">
        <v>314</v>
      </c>
      <c r="D27" s="46" t="s">
        <v>389</v>
      </c>
      <c r="E27" s="47" t="s">
        <v>388</v>
      </c>
      <c r="F27" s="48" t="s">
        <v>19</v>
      </c>
      <c r="G27" s="48" t="s">
        <v>386</v>
      </c>
      <c r="H27" s="48"/>
      <c r="I27" s="544"/>
      <c r="J27" s="535"/>
      <c r="K27" s="547"/>
      <c r="L27" s="307" t="s">
        <v>385</v>
      </c>
    </row>
    <row r="28" spans="1:12" ht="13.5" thickBot="1">
      <c r="A28" s="542"/>
      <c r="B28" s="308"/>
      <c r="C28" s="309" t="s">
        <v>670</v>
      </c>
      <c r="D28" s="310" t="s">
        <v>298</v>
      </c>
      <c r="E28" s="311" t="s">
        <v>671</v>
      </c>
      <c r="F28" s="312" t="s">
        <v>19</v>
      </c>
      <c r="G28" s="312" t="s">
        <v>20</v>
      </c>
      <c r="H28" s="312" t="s">
        <v>672</v>
      </c>
      <c r="I28" s="545"/>
      <c r="J28" s="536"/>
      <c r="K28" s="548"/>
      <c r="L28" s="313" t="s">
        <v>673</v>
      </c>
    </row>
    <row r="29" spans="1:12" ht="12.75">
      <c r="A29" s="540">
        <v>3</v>
      </c>
      <c r="B29" s="301"/>
      <c r="C29" s="302" t="s">
        <v>332</v>
      </c>
      <c r="D29" s="303" t="s">
        <v>331</v>
      </c>
      <c r="E29" s="304" t="s">
        <v>330</v>
      </c>
      <c r="F29" s="48" t="s">
        <v>55</v>
      </c>
      <c r="G29" s="305" t="s">
        <v>39</v>
      </c>
      <c r="H29" s="305"/>
      <c r="I29" s="543"/>
      <c r="J29" s="534">
        <v>0.0012156250000000001</v>
      </c>
      <c r="K29" s="546" t="str">
        <f>IF(ISBLANK(J29),"",IF(J29&lt;=0.00103009259259259,"KSM",IF(J29&lt;=0.00107638888888889,"I A",IF(J29&lt;=0.00113425925925926,"II A",IF(J29&lt;=0.00122685185185185,"III A",IF(J29&lt;=0.00135416666666667,"I JA",IF(J29&lt;=0.00144675925925926,"II JA",IF(J29&lt;=0.00150462962962963,"III JA",))))))))</f>
        <v>III A</v>
      </c>
      <c r="L29" s="306" t="s">
        <v>329</v>
      </c>
    </row>
    <row r="30" spans="1:12" ht="12.75">
      <c r="A30" s="541"/>
      <c r="B30" s="64"/>
      <c r="C30" s="45" t="s">
        <v>339</v>
      </c>
      <c r="D30" s="46" t="s">
        <v>338</v>
      </c>
      <c r="E30" s="47" t="s">
        <v>337</v>
      </c>
      <c r="F30" s="48" t="s">
        <v>55</v>
      </c>
      <c r="G30" s="48" t="s">
        <v>39</v>
      </c>
      <c r="H30" s="48"/>
      <c r="I30" s="544"/>
      <c r="J30" s="535"/>
      <c r="K30" s="547"/>
      <c r="L30" s="307" t="s">
        <v>329</v>
      </c>
    </row>
    <row r="31" spans="1:12" ht="12.75">
      <c r="A31" s="541"/>
      <c r="B31" s="64">
        <v>73</v>
      </c>
      <c r="C31" s="45" t="s">
        <v>677</v>
      </c>
      <c r="D31" s="46" t="s">
        <v>678</v>
      </c>
      <c r="E31" s="47" t="s">
        <v>679</v>
      </c>
      <c r="F31" s="48" t="s">
        <v>55</v>
      </c>
      <c r="G31" s="48" t="s">
        <v>39</v>
      </c>
      <c r="H31" s="48"/>
      <c r="I31" s="544"/>
      <c r="J31" s="535"/>
      <c r="K31" s="547"/>
      <c r="L31" s="307" t="s">
        <v>56</v>
      </c>
    </row>
    <row r="32" spans="1:12" ht="13.5" thickBot="1">
      <c r="A32" s="542"/>
      <c r="B32" s="308">
        <v>68</v>
      </c>
      <c r="C32" s="309" t="s">
        <v>242</v>
      </c>
      <c r="D32" s="310" t="s">
        <v>935</v>
      </c>
      <c r="E32" s="311" t="s">
        <v>936</v>
      </c>
      <c r="F32" s="48" t="s">
        <v>55</v>
      </c>
      <c r="G32" s="312" t="s">
        <v>39</v>
      </c>
      <c r="H32" s="312"/>
      <c r="I32" s="545"/>
      <c r="J32" s="536"/>
      <c r="K32" s="548"/>
      <c r="L32" s="313" t="s">
        <v>937</v>
      </c>
    </row>
    <row r="33" spans="1:12" ht="12.75">
      <c r="A33" s="540">
        <v>4</v>
      </c>
      <c r="B33" s="301">
        <v>11</v>
      </c>
      <c r="C33" s="302" t="s">
        <v>596</v>
      </c>
      <c r="D33" s="303" t="s">
        <v>597</v>
      </c>
      <c r="E33" s="304" t="s">
        <v>598</v>
      </c>
      <c r="F33" s="305" t="s">
        <v>257</v>
      </c>
      <c r="G33" s="305" t="s">
        <v>258</v>
      </c>
      <c r="H33" s="305"/>
      <c r="I33" s="543"/>
      <c r="J33" s="534">
        <v>0.0011789351851851852</v>
      </c>
      <c r="K33" s="546" t="str">
        <f>IF(ISBLANK(J33),"",IF(J33&lt;=0.00103009259259259,"KSM",IF(J33&lt;=0.00107638888888889,"I A",IF(J33&lt;=0.00113425925925926,"II A",IF(J33&lt;=0.00122685185185185,"III A",IF(J33&lt;=0.00135416666666667,"I JA",IF(J33&lt;=0.00144675925925926,"II JA",IF(J33&lt;=0.00150462962962963,"III JA",))))))))</f>
        <v>III A</v>
      </c>
      <c r="L33" s="306" t="s">
        <v>599</v>
      </c>
    </row>
    <row r="34" spans="1:12" ht="12.75">
      <c r="A34" s="541"/>
      <c r="B34" s="64">
        <v>7</v>
      </c>
      <c r="C34" s="45" t="s">
        <v>694</v>
      </c>
      <c r="D34" s="46" t="s">
        <v>711</v>
      </c>
      <c r="E34" s="47" t="s">
        <v>712</v>
      </c>
      <c r="F34" s="48" t="s">
        <v>257</v>
      </c>
      <c r="G34" s="48" t="s">
        <v>258</v>
      </c>
      <c r="H34" s="48"/>
      <c r="I34" s="544"/>
      <c r="J34" s="535"/>
      <c r="K34" s="547"/>
      <c r="L34" s="307" t="s">
        <v>599</v>
      </c>
    </row>
    <row r="35" spans="1:12" ht="12.75">
      <c r="A35" s="541"/>
      <c r="B35" s="64">
        <v>12</v>
      </c>
      <c r="C35" s="45" t="s">
        <v>254</v>
      </c>
      <c r="D35" s="46" t="s">
        <v>674</v>
      </c>
      <c r="E35" s="47" t="s">
        <v>675</v>
      </c>
      <c r="F35" s="48" t="s">
        <v>257</v>
      </c>
      <c r="G35" s="48" t="s">
        <v>258</v>
      </c>
      <c r="H35" s="48"/>
      <c r="I35" s="544"/>
      <c r="J35" s="535"/>
      <c r="K35" s="547"/>
      <c r="L35" s="307" t="s">
        <v>599</v>
      </c>
    </row>
    <row r="36" spans="1:12" ht="13.5" thickBot="1">
      <c r="A36" s="542"/>
      <c r="B36" s="308">
        <v>9</v>
      </c>
      <c r="C36" s="309" t="s">
        <v>634</v>
      </c>
      <c r="D36" s="310" t="s">
        <v>635</v>
      </c>
      <c r="E36" s="311" t="s">
        <v>636</v>
      </c>
      <c r="F36" s="312" t="s">
        <v>257</v>
      </c>
      <c r="G36" s="312" t="s">
        <v>258</v>
      </c>
      <c r="H36" s="312"/>
      <c r="I36" s="545"/>
      <c r="J36" s="536"/>
      <c r="K36" s="548"/>
      <c r="L36" s="313" t="s">
        <v>599</v>
      </c>
    </row>
    <row r="38" spans="1:12" ht="15.75">
      <c r="A38" s="193" t="s">
        <v>0</v>
      </c>
      <c r="B38" s="270"/>
      <c r="C38" s="270"/>
      <c r="D38" s="270"/>
      <c r="E38" s="271"/>
      <c r="F38" s="272"/>
      <c r="G38" s="272"/>
      <c r="H38" s="272"/>
      <c r="I38" s="273"/>
      <c r="J38" s="274"/>
      <c r="K38" s="271"/>
      <c r="L38" s="270"/>
    </row>
    <row r="39" spans="1:12" ht="15.75">
      <c r="A39" s="186" t="s">
        <v>887</v>
      </c>
      <c r="B39" s="270"/>
      <c r="C39" s="270"/>
      <c r="D39" s="270"/>
      <c r="E39" s="271"/>
      <c r="F39" s="272"/>
      <c r="G39" s="272"/>
      <c r="H39" s="272"/>
      <c r="I39" s="273"/>
      <c r="J39" s="274"/>
      <c r="K39" s="271"/>
      <c r="L39" s="276"/>
    </row>
    <row r="40" spans="3:12" ht="15.75">
      <c r="C40" s="277"/>
      <c r="E40" s="278"/>
      <c r="F40" s="279"/>
      <c r="G40" s="279"/>
      <c r="H40" s="279"/>
      <c r="I40" s="280"/>
      <c r="J40" s="281"/>
      <c r="K40" s="281"/>
      <c r="L40" s="282"/>
    </row>
    <row r="41" spans="3:12" ht="15.75">
      <c r="C41" s="277" t="s">
        <v>925</v>
      </c>
      <c r="E41" s="285"/>
      <c r="F41" s="286"/>
      <c r="G41" s="286"/>
      <c r="H41" s="286"/>
      <c r="I41" s="273"/>
      <c r="J41" s="274"/>
      <c r="K41" s="287"/>
      <c r="L41" s="288"/>
    </row>
    <row r="42" spans="3:4" ht="13.5" thickBot="1">
      <c r="C42" s="270">
        <v>3</v>
      </c>
      <c r="D42" s="314" t="s">
        <v>734</v>
      </c>
    </row>
    <row r="43" spans="1:12" ht="13.5" thickBot="1">
      <c r="A43" s="171" t="s">
        <v>395</v>
      </c>
      <c r="B43" s="170" t="s">
        <v>126</v>
      </c>
      <c r="C43" s="331" t="s">
        <v>6</v>
      </c>
      <c r="D43" s="332" t="s">
        <v>7</v>
      </c>
      <c r="E43" s="333" t="s">
        <v>8</v>
      </c>
      <c r="F43" s="334" t="s">
        <v>9</v>
      </c>
      <c r="G43" s="335" t="s">
        <v>10</v>
      </c>
      <c r="H43" s="335" t="s">
        <v>11</v>
      </c>
      <c r="I43" s="335" t="s">
        <v>12</v>
      </c>
      <c r="J43" s="333" t="s">
        <v>13</v>
      </c>
      <c r="K43" s="118" t="s">
        <v>14</v>
      </c>
      <c r="L43" s="337" t="s">
        <v>15</v>
      </c>
    </row>
    <row r="44" spans="1:12" ht="12.75">
      <c r="A44" s="540">
        <v>2</v>
      </c>
      <c r="B44" s="301"/>
      <c r="C44" s="302" t="s">
        <v>356</v>
      </c>
      <c r="D44" s="303" t="s">
        <v>355</v>
      </c>
      <c r="E44" s="304" t="s">
        <v>354</v>
      </c>
      <c r="F44" s="48" t="s">
        <v>74</v>
      </c>
      <c r="G44" s="305" t="s">
        <v>49</v>
      </c>
      <c r="H44" s="305"/>
      <c r="I44" s="543"/>
      <c r="J44" s="534">
        <v>0.0011825231481481483</v>
      </c>
      <c r="K44" s="546" t="str">
        <f>IF(ISBLANK(J44),"",IF(J44&lt;=0.00103009259259259,"KSM",IF(J44&lt;=0.00107638888888889,"I A",IF(J44&lt;=0.00113425925925926,"II A",IF(J44&lt;=0.00122685185185185,"III A",IF(J44&lt;=0.00135416666666667,"I JA",IF(J44&lt;=0.00144675925925926,"II JA",IF(J44&lt;=0.00150462962962963,"III JA",))))))))</f>
        <v>III A</v>
      </c>
      <c r="L44" s="306" t="s">
        <v>353</v>
      </c>
    </row>
    <row r="45" spans="1:12" ht="12.75">
      <c r="A45" s="541"/>
      <c r="B45" s="64">
        <v>99</v>
      </c>
      <c r="C45" s="45" t="s">
        <v>228</v>
      </c>
      <c r="D45" s="46" t="s">
        <v>618</v>
      </c>
      <c r="E45" s="47" t="s">
        <v>619</v>
      </c>
      <c r="F45" s="48" t="s">
        <v>74</v>
      </c>
      <c r="G45" s="48" t="s">
        <v>49</v>
      </c>
      <c r="H45" s="48"/>
      <c r="I45" s="544"/>
      <c r="J45" s="535"/>
      <c r="K45" s="547"/>
      <c r="L45" s="307" t="s">
        <v>434</v>
      </c>
    </row>
    <row r="46" spans="1:12" ht="12.75">
      <c r="A46" s="541"/>
      <c r="B46" s="64">
        <v>101</v>
      </c>
      <c r="C46" s="45" t="s">
        <v>566</v>
      </c>
      <c r="D46" s="46" t="s">
        <v>661</v>
      </c>
      <c r="E46" s="47" t="s">
        <v>662</v>
      </c>
      <c r="F46" s="48" t="s">
        <v>74</v>
      </c>
      <c r="G46" s="48" t="s">
        <v>49</v>
      </c>
      <c r="H46" s="48"/>
      <c r="I46" s="544"/>
      <c r="J46" s="535"/>
      <c r="K46" s="547"/>
      <c r="L46" s="307" t="s">
        <v>663</v>
      </c>
    </row>
    <row r="47" spans="1:12" ht="13.5" thickBot="1">
      <c r="A47" s="542"/>
      <c r="B47" s="308"/>
      <c r="C47" s="309" t="s">
        <v>926</v>
      </c>
      <c r="D47" s="310" t="s">
        <v>927</v>
      </c>
      <c r="E47" s="311" t="s">
        <v>775</v>
      </c>
      <c r="F47" s="48" t="s">
        <v>74</v>
      </c>
      <c r="G47" s="312" t="s">
        <v>49</v>
      </c>
      <c r="H47" s="312"/>
      <c r="I47" s="545"/>
      <c r="J47" s="536"/>
      <c r="K47" s="548"/>
      <c r="L47" s="313" t="s">
        <v>928</v>
      </c>
    </row>
    <row r="48" spans="1:12" ht="12.75">
      <c r="A48" s="540">
        <v>3</v>
      </c>
      <c r="B48" s="301">
        <v>85</v>
      </c>
      <c r="C48" s="302" t="s">
        <v>566</v>
      </c>
      <c r="D48" s="303" t="s">
        <v>668</v>
      </c>
      <c r="E48" s="304" t="s">
        <v>669</v>
      </c>
      <c r="F48" s="48" t="s">
        <v>38</v>
      </c>
      <c r="G48" s="305" t="s">
        <v>39</v>
      </c>
      <c r="H48" s="305"/>
      <c r="I48" s="543"/>
      <c r="J48" s="534">
        <v>0.0011465277777777778</v>
      </c>
      <c r="K48" s="546" t="str">
        <f>IF(ISBLANK(J48),"",IF(J48&lt;=0.00103009259259259,"KSM",IF(J48&lt;=0.00107638888888889,"I A",IF(J48&lt;=0.00113425925925926,"II A",IF(J48&lt;=0.00122685185185185,"III A",IF(J48&lt;=0.00135416666666667,"I JA",IF(J48&lt;=0.00144675925925926,"II JA",IF(J48&lt;=0.00150462962962963,"III JA",))))))))</f>
        <v>III A</v>
      </c>
      <c r="L48" s="306" t="s">
        <v>415</v>
      </c>
    </row>
    <row r="49" spans="1:12" ht="12.75">
      <c r="A49" s="541"/>
      <c r="B49" s="64">
        <v>69</v>
      </c>
      <c r="C49" s="45" t="s">
        <v>704</v>
      </c>
      <c r="D49" s="46" t="s">
        <v>705</v>
      </c>
      <c r="E49" s="47" t="s">
        <v>706</v>
      </c>
      <c r="F49" s="48" t="s">
        <v>38</v>
      </c>
      <c r="G49" s="48" t="s">
        <v>39</v>
      </c>
      <c r="H49" s="48"/>
      <c r="I49" s="544"/>
      <c r="J49" s="535"/>
      <c r="K49" s="547"/>
      <c r="L49" s="307" t="s">
        <v>56</v>
      </c>
    </row>
    <row r="50" spans="1:12" ht="12.75">
      <c r="A50" s="541"/>
      <c r="B50" s="64">
        <v>82</v>
      </c>
      <c r="C50" s="45" t="s">
        <v>352</v>
      </c>
      <c r="D50" s="46" t="s">
        <v>351</v>
      </c>
      <c r="E50" s="47" t="s">
        <v>350</v>
      </c>
      <c r="F50" s="48" t="s">
        <v>38</v>
      </c>
      <c r="G50" s="48" t="s">
        <v>39</v>
      </c>
      <c r="H50" s="48"/>
      <c r="I50" s="544"/>
      <c r="J50" s="535"/>
      <c r="K50" s="547"/>
      <c r="L50" s="307" t="s">
        <v>349</v>
      </c>
    </row>
    <row r="51" spans="1:12" ht="13.5" thickBot="1">
      <c r="A51" s="542"/>
      <c r="B51" s="308">
        <v>75</v>
      </c>
      <c r="C51" s="309" t="s">
        <v>665</v>
      </c>
      <c r="D51" s="310" t="s">
        <v>666</v>
      </c>
      <c r="E51" s="311" t="s">
        <v>667</v>
      </c>
      <c r="F51" s="48" t="s">
        <v>38</v>
      </c>
      <c r="G51" s="312" t="s">
        <v>39</v>
      </c>
      <c r="H51" s="312"/>
      <c r="I51" s="545"/>
      <c r="J51" s="536"/>
      <c r="K51" s="548"/>
      <c r="L51" s="313" t="s">
        <v>202</v>
      </c>
    </row>
    <row r="52" spans="1:12" ht="12.75">
      <c r="A52" s="540">
        <v>4</v>
      </c>
      <c r="B52" s="301">
        <v>176</v>
      </c>
      <c r="C52" s="302" t="s">
        <v>680</v>
      </c>
      <c r="D52" s="303" t="s">
        <v>831</v>
      </c>
      <c r="E52" s="304" t="s">
        <v>830</v>
      </c>
      <c r="F52" s="48" t="s">
        <v>236</v>
      </c>
      <c r="G52" s="305" t="s">
        <v>90</v>
      </c>
      <c r="H52" s="305"/>
      <c r="I52" s="543"/>
      <c r="J52" s="534">
        <v>0.0011753472222222222</v>
      </c>
      <c r="K52" s="546" t="str">
        <f>IF(ISBLANK(J52),"",IF(J52&lt;=0.00103009259259259,"KSM",IF(J52&lt;=0.00107638888888889,"I A",IF(J52&lt;=0.00113425925925926,"II A",IF(J52&lt;=0.00122685185185185,"III A",IF(J52&lt;=0.00135416666666667,"I JA",IF(J52&lt;=0.00144675925925926,"II JA",IF(J52&lt;=0.00150462962962963,"III JA",))))))))</f>
        <v>III A</v>
      </c>
      <c r="L52" s="306" t="s">
        <v>856</v>
      </c>
    </row>
    <row r="53" spans="1:12" ht="12.75">
      <c r="A53" s="541"/>
      <c r="B53" s="64"/>
      <c r="C53" s="45" t="s">
        <v>233</v>
      </c>
      <c r="D53" s="46" t="s">
        <v>234</v>
      </c>
      <c r="E53" s="47" t="s">
        <v>235</v>
      </c>
      <c r="F53" s="48" t="s">
        <v>236</v>
      </c>
      <c r="G53" s="48" t="s">
        <v>90</v>
      </c>
      <c r="H53" s="48"/>
      <c r="I53" s="544"/>
      <c r="J53" s="535"/>
      <c r="K53" s="547"/>
      <c r="L53" s="307" t="s">
        <v>237</v>
      </c>
    </row>
    <row r="54" spans="1:12" ht="12.75">
      <c r="A54" s="541"/>
      <c r="B54" s="64"/>
      <c r="C54" s="45" t="s">
        <v>238</v>
      </c>
      <c r="D54" s="46" t="s">
        <v>239</v>
      </c>
      <c r="E54" s="47" t="s">
        <v>240</v>
      </c>
      <c r="F54" s="48" t="s">
        <v>236</v>
      </c>
      <c r="G54" s="48" t="s">
        <v>90</v>
      </c>
      <c r="H54" s="48"/>
      <c r="I54" s="544"/>
      <c r="J54" s="535"/>
      <c r="K54" s="547"/>
      <c r="L54" s="307" t="s">
        <v>241</v>
      </c>
    </row>
    <row r="55" spans="1:12" ht="13.5" thickBot="1">
      <c r="A55" s="542"/>
      <c r="B55" s="308">
        <v>178</v>
      </c>
      <c r="C55" s="309" t="s">
        <v>604</v>
      </c>
      <c r="D55" s="310" t="s">
        <v>605</v>
      </c>
      <c r="E55" s="311" t="s">
        <v>606</v>
      </c>
      <c r="F55" s="48" t="s">
        <v>236</v>
      </c>
      <c r="G55" s="312" t="s">
        <v>90</v>
      </c>
      <c r="H55" s="312"/>
      <c r="I55" s="545"/>
      <c r="J55" s="536"/>
      <c r="K55" s="548"/>
      <c r="L55" s="313" t="s">
        <v>241</v>
      </c>
    </row>
  </sheetData>
  <sheetProtection/>
  <mergeCells count="40">
    <mergeCell ref="A7:A10"/>
    <mergeCell ref="I7:I10"/>
    <mergeCell ref="J7:J10"/>
    <mergeCell ref="K7:K10"/>
    <mergeCell ref="A11:A14"/>
    <mergeCell ref="I11:I14"/>
    <mergeCell ref="J11:J14"/>
    <mergeCell ref="K11:K14"/>
    <mergeCell ref="A15:A18"/>
    <mergeCell ref="I15:I18"/>
    <mergeCell ref="J15:J18"/>
    <mergeCell ref="K15:K18"/>
    <mergeCell ref="A19:A22"/>
    <mergeCell ref="I19:I22"/>
    <mergeCell ref="J19:J22"/>
    <mergeCell ref="K19:K22"/>
    <mergeCell ref="A25:A28"/>
    <mergeCell ref="I25:I28"/>
    <mergeCell ref="J25:J28"/>
    <mergeCell ref="K25:K28"/>
    <mergeCell ref="A29:A32"/>
    <mergeCell ref="I29:I32"/>
    <mergeCell ref="J29:J32"/>
    <mergeCell ref="K29:K32"/>
    <mergeCell ref="A33:A36"/>
    <mergeCell ref="I33:I36"/>
    <mergeCell ref="J33:J36"/>
    <mergeCell ref="K33:K36"/>
    <mergeCell ref="A44:A47"/>
    <mergeCell ref="I44:I47"/>
    <mergeCell ref="J44:J47"/>
    <mergeCell ref="K44:K47"/>
    <mergeCell ref="A48:A51"/>
    <mergeCell ref="I48:I51"/>
    <mergeCell ref="J48:J51"/>
    <mergeCell ref="K48:K51"/>
    <mergeCell ref="A52:A55"/>
    <mergeCell ref="I52:I55"/>
    <mergeCell ref="J52:J55"/>
    <mergeCell ref="K52:K55"/>
  </mergeCells>
  <printOptions horizontalCentered="1"/>
  <pageMargins left="0.3937007874015748" right="0.3937007874015748" top="0.1968503937007874" bottom="0.1968503937007874" header="0.3937007874015748" footer="0.3937007874015748"/>
  <pageSetup horizontalDpi="600" verticalDpi="600" orientation="landscape" paperSize="9" scale="90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1:IN4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.7109375" style="275" customWidth="1"/>
    <col min="2" max="2" width="5.7109375" style="275" hidden="1" customWidth="1"/>
    <col min="3" max="3" width="11.140625" style="275" customWidth="1"/>
    <col min="4" max="4" width="15.421875" style="275" bestFit="1" customWidth="1"/>
    <col min="5" max="5" width="12.140625" style="316" customWidth="1"/>
    <col min="6" max="8" width="15.00390625" style="317" customWidth="1"/>
    <col min="9" max="9" width="10.140625" style="318" customWidth="1"/>
    <col min="10" max="10" width="10.140625" style="319" customWidth="1"/>
    <col min="11" max="11" width="9.57421875" style="320" customWidth="1"/>
    <col min="12" max="12" width="29.421875" style="275" customWidth="1"/>
    <col min="13" max="13" width="3.7109375" style="275" customWidth="1"/>
    <col min="14" max="16384" width="9.140625" style="275" customWidth="1"/>
  </cols>
  <sheetData>
    <row r="1" spans="1:248" s="270" customFormat="1" ht="15.75">
      <c r="A1" s="193" t="s">
        <v>0</v>
      </c>
      <c r="E1" s="271"/>
      <c r="F1" s="272"/>
      <c r="G1" s="272"/>
      <c r="H1" s="272"/>
      <c r="I1" s="273"/>
      <c r="J1" s="274"/>
      <c r="K1" s="271"/>
      <c r="M1" s="271"/>
      <c r="IN1" s="275"/>
    </row>
    <row r="2" spans="1:248" s="270" customFormat="1" ht="13.5" customHeight="1">
      <c r="A2" s="186" t="s">
        <v>1</v>
      </c>
      <c r="E2" s="271"/>
      <c r="F2" s="272"/>
      <c r="G2" s="272"/>
      <c r="H2" s="272"/>
      <c r="I2" s="273"/>
      <c r="J2" s="274"/>
      <c r="K2" s="271"/>
      <c r="L2" s="276"/>
      <c r="M2" s="271"/>
      <c r="IN2" s="275"/>
    </row>
    <row r="3" spans="3:15" ht="4.5" customHeight="1">
      <c r="C3" s="277"/>
      <c r="E3" s="278">
        <v>1.1574074074074073E-05</v>
      </c>
      <c r="F3" s="279"/>
      <c r="G3" s="279"/>
      <c r="H3" s="279"/>
      <c r="I3" s="280"/>
      <c r="J3" s="281"/>
      <c r="K3" s="281"/>
      <c r="L3" s="282"/>
      <c r="M3" s="283"/>
      <c r="N3" s="284"/>
      <c r="O3" s="282"/>
    </row>
    <row r="4" spans="3:13" ht="15.75">
      <c r="C4" s="277" t="s">
        <v>925</v>
      </c>
      <c r="E4" s="285"/>
      <c r="F4" s="286"/>
      <c r="G4" s="286"/>
      <c r="H4" s="286"/>
      <c r="I4" s="273"/>
      <c r="J4" s="274"/>
      <c r="K4" s="287"/>
      <c r="L4" s="288"/>
      <c r="M4" s="287"/>
    </row>
    <row r="5" spans="3:4" ht="13.5" thickBot="1">
      <c r="C5" s="270"/>
      <c r="D5" s="314" t="s">
        <v>558</v>
      </c>
    </row>
    <row r="6" spans="1:12" s="300" customFormat="1" ht="18" customHeight="1" thickBot="1">
      <c r="A6" s="171" t="s">
        <v>122</v>
      </c>
      <c r="B6" s="170" t="s">
        <v>126</v>
      </c>
      <c r="C6" s="331" t="s">
        <v>6</v>
      </c>
      <c r="D6" s="332" t="s">
        <v>7</v>
      </c>
      <c r="E6" s="333" t="s">
        <v>8</v>
      </c>
      <c r="F6" s="334" t="s">
        <v>9</v>
      </c>
      <c r="G6" s="335" t="s">
        <v>10</v>
      </c>
      <c r="H6" s="335" t="s">
        <v>11</v>
      </c>
      <c r="I6" s="335" t="s">
        <v>12</v>
      </c>
      <c r="J6" s="333" t="s">
        <v>13</v>
      </c>
      <c r="K6" s="336" t="s">
        <v>14</v>
      </c>
      <c r="L6" s="337" t="s">
        <v>15</v>
      </c>
    </row>
    <row r="7" spans="1:12" ht="12.75">
      <c r="A7" s="540">
        <v>1</v>
      </c>
      <c r="B7" s="301">
        <v>85</v>
      </c>
      <c r="C7" s="302" t="s">
        <v>566</v>
      </c>
      <c r="D7" s="303" t="s">
        <v>668</v>
      </c>
      <c r="E7" s="304" t="s">
        <v>669</v>
      </c>
      <c r="F7" s="48" t="s">
        <v>38</v>
      </c>
      <c r="G7" s="305" t="s">
        <v>39</v>
      </c>
      <c r="H7" s="305"/>
      <c r="I7" s="543">
        <v>36</v>
      </c>
      <c r="J7" s="534">
        <v>0.0011465277777777778</v>
      </c>
      <c r="K7" s="546" t="str">
        <f>IF(ISBLANK(J7),"",IF(J7&lt;=0.00103009259259259,"KSM",IF(J7&lt;=0.00107638888888889,"I A",IF(J7&lt;=0.00113425925925926,"II A",IF(J7&lt;=0.00122685185185185,"III A",IF(J7&lt;=0.00135416666666667,"I JA",IF(J7&lt;=0.00144675925925926,"II JA",IF(J7&lt;=0.00150462962962963,"III JA",))))))))</f>
        <v>III A</v>
      </c>
      <c r="L7" s="306" t="s">
        <v>415</v>
      </c>
    </row>
    <row r="8" spans="1:12" ht="12.75">
      <c r="A8" s="541"/>
      <c r="B8" s="64">
        <v>69</v>
      </c>
      <c r="C8" s="45" t="s">
        <v>704</v>
      </c>
      <c r="D8" s="46" t="s">
        <v>705</v>
      </c>
      <c r="E8" s="47" t="s">
        <v>706</v>
      </c>
      <c r="F8" s="48" t="s">
        <v>38</v>
      </c>
      <c r="G8" s="48" t="s">
        <v>39</v>
      </c>
      <c r="H8" s="48"/>
      <c r="I8" s="544"/>
      <c r="J8" s="535"/>
      <c r="K8" s="547"/>
      <c r="L8" s="307" t="s">
        <v>56</v>
      </c>
    </row>
    <row r="9" spans="1:12" ht="12.75">
      <c r="A9" s="541"/>
      <c r="B9" s="64">
        <v>82</v>
      </c>
      <c r="C9" s="45" t="s">
        <v>352</v>
      </c>
      <c r="D9" s="46" t="s">
        <v>351</v>
      </c>
      <c r="E9" s="47" t="s">
        <v>350</v>
      </c>
      <c r="F9" s="48" t="s">
        <v>38</v>
      </c>
      <c r="G9" s="48" t="s">
        <v>39</v>
      </c>
      <c r="H9" s="48"/>
      <c r="I9" s="544"/>
      <c r="J9" s="535"/>
      <c r="K9" s="547"/>
      <c r="L9" s="307" t="s">
        <v>349</v>
      </c>
    </row>
    <row r="10" spans="1:12" ht="13.5" thickBot="1">
      <c r="A10" s="542"/>
      <c r="B10" s="308">
        <v>75</v>
      </c>
      <c r="C10" s="309" t="s">
        <v>665</v>
      </c>
      <c r="D10" s="310" t="s">
        <v>666</v>
      </c>
      <c r="E10" s="311" t="s">
        <v>667</v>
      </c>
      <c r="F10" s="48" t="s">
        <v>38</v>
      </c>
      <c r="G10" s="312" t="s">
        <v>39</v>
      </c>
      <c r="H10" s="312"/>
      <c r="I10" s="545"/>
      <c r="J10" s="536"/>
      <c r="K10" s="548"/>
      <c r="L10" s="313" t="s">
        <v>202</v>
      </c>
    </row>
    <row r="11" spans="1:12" ht="12.75">
      <c r="A11" s="540">
        <v>2</v>
      </c>
      <c r="B11" s="301">
        <v>114</v>
      </c>
      <c r="C11" s="302" t="s">
        <v>608</v>
      </c>
      <c r="D11" s="303" t="s">
        <v>609</v>
      </c>
      <c r="E11" s="304" t="s">
        <v>610</v>
      </c>
      <c r="F11" s="305" t="s">
        <v>573</v>
      </c>
      <c r="G11" s="305" t="s">
        <v>406</v>
      </c>
      <c r="H11" s="305"/>
      <c r="I11" s="543">
        <v>28</v>
      </c>
      <c r="J11" s="534">
        <v>0.0011475694444444443</v>
      </c>
      <c r="K11" s="546" t="str">
        <f>IF(ISBLANK(J11),"",IF(J11&lt;=0.00103009259259259,"KSM",IF(J11&lt;=0.00107638888888889,"I A",IF(J11&lt;=0.00113425925925926,"II A",IF(J11&lt;=0.00122685185185185,"III A",IF(J11&lt;=0.00135416666666667,"I JA",IF(J11&lt;=0.00144675925925926,"II JA",IF(J11&lt;=0.00150462962962963,"III JA",))))))))</f>
        <v>III A</v>
      </c>
      <c r="L11" s="306" t="s">
        <v>611</v>
      </c>
    </row>
    <row r="12" spans="1:12" ht="12.75">
      <c r="A12" s="541"/>
      <c r="B12" s="64">
        <v>112</v>
      </c>
      <c r="C12" s="45" t="s">
        <v>570</v>
      </c>
      <c r="D12" s="46" t="s">
        <v>571</v>
      </c>
      <c r="E12" s="47" t="s">
        <v>572</v>
      </c>
      <c r="F12" s="48" t="s">
        <v>573</v>
      </c>
      <c r="G12" s="48" t="s">
        <v>406</v>
      </c>
      <c r="H12" s="48"/>
      <c r="I12" s="544"/>
      <c r="J12" s="535"/>
      <c r="K12" s="547"/>
      <c r="L12" s="307" t="s">
        <v>574</v>
      </c>
    </row>
    <row r="13" spans="1:12" ht="12.75">
      <c r="A13" s="541"/>
      <c r="B13" s="64">
        <v>110</v>
      </c>
      <c r="C13" s="45" t="s">
        <v>596</v>
      </c>
      <c r="D13" s="46" t="s">
        <v>834</v>
      </c>
      <c r="E13" s="47" t="s">
        <v>833</v>
      </c>
      <c r="F13" s="48" t="s">
        <v>573</v>
      </c>
      <c r="G13" s="48" t="s">
        <v>406</v>
      </c>
      <c r="H13" s="48"/>
      <c r="I13" s="544"/>
      <c r="J13" s="535"/>
      <c r="K13" s="547"/>
      <c r="L13" s="307" t="s">
        <v>574</v>
      </c>
    </row>
    <row r="14" spans="1:12" ht="13.5" thickBot="1">
      <c r="A14" s="542"/>
      <c r="B14" s="308">
        <v>111</v>
      </c>
      <c r="C14" s="309" t="s">
        <v>847</v>
      </c>
      <c r="D14" s="310" t="s">
        <v>933</v>
      </c>
      <c r="E14" s="311" t="s">
        <v>934</v>
      </c>
      <c r="F14" s="312" t="s">
        <v>573</v>
      </c>
      <c r="G14" s="312" t="s">
        <v>406</v>
      </c>
      <c r="H14" s="312"/>
      <c r="I14" s="545"/>
      <c r="J14" s="536"/>
      <c r="K14" s="548"/>
      <c r="L14" s="313" t="s">
        <v>574</v>
      </c>
    </row>
    <row r="15" spans="1:12" ht="12.75">
      <c r="A15" s="540">
        <v>3</v>
      </c>
      <c r="B15" s="301">
        <v>176</v>
      </c>
      <c r="C15" s="302" t="s">
        <v>680</v>
      </c>
      <c r="D15" s="303" t="s">
        <v>831</v>
      </c>
      <c r="E15" s="304" t="s">
        <v>830</v>
      </c>
      <c r="F15" s="48" t="s">
        <v>236</v>
      </c>
      <c r="G15" s="305" t="s">
        <v>90</v>
      </c>
      <c r="H15" s="305"/>
      <c r="I15" s="543">
        <v>22</v>
      </c>
      <c r="J15" s="534">
        <v>0.0011753472222222222</v>
      </c>
      <c r="K15" s="546" t="str">
        <f>IF(ISBLANK(J15),"",IF(J15&lt;=0.00103009259259259,"KSM",IF(J15&lt;=0.00107638888888889,"I A",IF(J15&lt;=0.00113425925925926,"II A",IF(J15&lt;=0.00122685185185185,"III A",IF(J15&lt;=0.00135416666666667,"I JA",IF(J15&lt;=0.00144675925925926,"II JA",IF(J15&lt;=0.00150462962962963,"III JA",))))))))</f>
        <v>III A</v>
      </c>
      <c r="L15" s="306" t="s">
        <v>856</v>
      </c>
    </row>
    <row r="16" spans="1:12" ht="12.75">
      <c r="A16" s="541"/>
      <c r="B16" s="64"/>
      <c r="C16" s="45" t="s">
        <v>233</v>
      </c>
      <c r="D16" s="46" t="s">
        <v>234</v>
      </c>
      <c r="E16" s="47" t="s">
        <v>235</v>
      </c>
      <c r="F16" s="48" t="s">
        <v>236</v>
      </c>
      <c r="G16" s="48" t="s">
        <v>90</v>
      </c>
      <c r="H16" s="48"/>
      <c r="I16" s="544"/>
      <c r="J16" s="535"/>
      <c r="K16" s="547"/>
      <c r="L16" s="307" t="s">
        <v>237</v>
      </c>
    </row>
    <row r="17" spans="1:12" ht="12.75">
      <c r="A17" s="541"/>
      <c r="B17" s="64"/>
      <c r="C17" s="45" t="s">
        <v>238</v>
      </c>
      <c r="D17" s="46" t="s">
        <v>239</v>
      </c>
      <c r="E17" s="47" t="s">
        <v>240</v>
      </c>
      <c r="F17" s="48" t="s">
        <v>236</v>
      </c>
      <c r="G17" s="48" t="s">
        <v>90</v>
      </c>
      <c r="H17" s="48"/>
      <c r="I17" s="544"/>
      <c r="J17" s="535"/>
      <c r="K17" s="547"/>
      <c r="L17" s="307" t="s">
        <v>241</v>
      </c>
    </row>
    <row r="18" spans="1:12" ht="13.5" thickBot="1">
      <c r="A18" s="542"/>
      <c r="B18" s="308">
        <v>178</v>
      </c>
      <c r="C18" s="309" t="s">
        <v>604</v>
      </c>
      <c r="D18" s="310" t="s">
        <v>605</v>
      </c>
      <c r="E18" s="311" t="s">
        <v>606</v>
      </c>
      <c r="F18" s="48" t="s">
        <v>236</v>
      </c>
      <c r="G18" s="312" t="s">
        <v>90</v>
      </c>
      <c r="H18" s="312"/>
      <c r="I18" s="545"/>
      <c r="J18" s="536"/>
      <c r="K18" s="548"/>
      <c r="L18" s="313" t="s">
        <v>241</v>
      </c>
    </row>
    <row r="19" spans="1:12" ht="12.75">
      <c r="A19" s="540">
        <v>4</v>
      </c>
      <c r="B19" s="301">
        <v>11</v>
      </c>
      <c r="C19" s="302" t="s">
        <v>596</v>
      </c>
      <c r="D19" s="303" t="s">
        <v>597</v>
      </c>
      <c r="E19" s="304" t="s">
        <v>598</v>
      </c>
      <c r="F19" s="305" t="s">
        <v>257</v>
      </c>
      <c r="G19" s="305" t="s">
        <v>258</v>
      </c>
      <c r="H19" s="305"/>
      <c r="I19" s="543">
        <v>18</v>
      </c>
      <c r="J19" s="534">
        <v>0.0011789351851851852</v>
      </c>
      <c r="K19" s="546" t="str">
        <f>IF(ISBLANK(J19),"",IF(J19&lt;=0.00103009259259259,"KSM",IF(J19&lt;=0.00107638888888889,"I A",IF(J19&lt;=0.00113425925925926,"II A",IF(J19&lt;=0.00122685185185185,"III A",IF(J19&lt;=0.00135416666666667,"I JA",IF(J19&lt;=0.00144675925925926,"II JA",IF(J19&lt;=0.00150462962962963,"III JA",))))))))</f>
        <v>III A</v>
      </c>
      <c r="L19" s="306" t="s">
        <v>599</v>
      </c>
    </row>
    <row r="20" spans="1:12" ht="12.75">
      <c r="A20" s="541"/>
      <c r="B20" s="64">
        <v>7</v>
      </c>
      <c r="C20" s="45" t="s">
        <v>694</v>
      </c>
      <c r="D20" s="46" t="s">
        <v>711</v>
      </c>
      <c r="E20" s="47" t="s">
        <v>712</v>
      </c>
      <c r="F20" s="48" t="s">
        <v>257</v>
      </c>
      <c r="G20" s="48" t="s">
        <v>258</v>
      </c>
      <c r="H20" s="48"/>
      <c r="I20" s="544"/>
      <c r="J20" s="535"/>
      <c r="K20" s="547"/>
      <c r="L20" s="307" t="s">
        <v>599</v>
      </c>
    </row>
    <row r="21" spans="1:12" ht="12.75">
      <c r="A21" s="541"/>
      <c r="B21" s="64">
        <v>12</v>
      </c>
      <c r="C21" s="45" t="s">
        <v>254</v>
      </c>
      <c r="D21" s="46" t="s">
        <v>674</v>
      </c>
      <c r="E21" s="47" t="s">
        <v>675</v>
      </c>
      <c r="F21" s="48" t="s">
        <v>257</v>
      </c>
      <c r="G21" s="48" t="s">
        <v>258</v>
      </c>
      <c r="H21" s="48"/>
      <c r="I21" s="544"/>
      <c r="J21" s="535"/>
      <c r="K21" s="547"/>
      <c r="L21" s="307" t="s">
        <v>599</v>
      </c>
    </row>
    <row r="22" spans="1:12" ht="13.5" thickBot="1">
      <c r="A22" s="542"/>
      <c r="B22" s="308">
        <v>9</v>
      </c>
      <c r="C22" s="309" t="s">
        <v>634</v>
      </c>
      <c r="D22" s="310" t="s">
        <v>635</v>
      </c>
      <c r="E22" s="311" t="s">
        <v>636</v>
      </c>
      <c r="F22" s="312" t="s">
        <v>257</v>
      </c>
      <c r="G22" s="312" t="s">
        <v>258</v>
      </c>
      <c r="H22" s="312"/>
      <c r="I22" s="545"/>
      <c r="J22" s="536"/>
      <c r="K22" s="548"/>
      <c r="L22" s="313" t="s">
        <v>599</v>
      </c>
    </row>
    <row r="23" spans="1:12" ht="12.75">
      <c r="A23" s="540">
        <v>5</v>
      </c>
      <c r="B23" s="301"/>
      <c r="C23" s="302" t="s">
        <v>356</v>
      </c>
      <c r="D23" s="303" t="s">
        <v>355</v>
      </c>
      <c r="E23" s="304" t="s">
        <v>354</v>
      </c>
      <c r="F23" s="48" t="s">
        <v>74</v>
      </c>
      <c r="G23" s="305" t="s">
        <v>49</v>
      </c>
      <c r="H23" s="305"/>
      <c r="I23" s="543">
        <v>16</v>
      </c>
      <c r="J23" s="534">
        <v>0.0011825231481481483</v>
      </c>
      <c r="K23" s="546" t="str">
        <f>IF(ISBLANK(J23),"",IF(J23&lt;=0.00103009259259259,"KSM",IF(J23&lt;=0.00107638888888889,"I A",IF(J23&lt;=0.00113425925925926,"II A",IF(J23&lt;=0.00122685185185185,"III A",IF(J23&lt;=0.00135416666666667,"I JA",IF(J23&lt;=0.00144675925925926,"II JA",IF(J23&lt;=0.00150462962962963,"III JA",))))))))</f>
        <v>III A</v>
      </c>
      <c r="L23" s="306" t="s">
        <v>353</v>
      </c>
    </row>
    <row r="24" spans="1:12" ht="12.75">
      <c r="A24" s="541"/>
      <c r="B24" s="64">
        <v>99</v>
      </c>
      <c r="C24" s="45" t="s">
        <v>228</v>
      </c>
      <c r="D24" s="46" t="s">
        <v>618</v>
      </c>
      <c r="E24" s="47" t="s">
        <v>619</v>
      </c>
      <c r="F24" s="48" t="s">
        <v>74</v>
      </c>
      <c r="G24" s="48" t="s">
        <v>49</v>
      </c>
      <c r="H24" s="48"/>
      <c r="I24" s="544"/>
      <c r="J24" s="535"/>
      <c r="K24" s="547"/>
      <c r="L24" s="307" t="s">
        <v>434</v>
      </c>
    </row>
    <row r="25" spans="1:12" ht="12.75">
      <c r="A25" s="541"/>
      <c r="B25" s="64">
        <v>101</v>
      </c>
      <c r="C25" s="45" t="s">
        <v>566</v>
      </c>
      <c r="D25" s="46" t="s">
        <v>661</v>
      </c>
      <c r="E25" s="47" t="s">
        <v>662</v>
      </c>
      <c r="F25" s="48" t="s">
        <v>74</v>
      </c>
      <c r="G25" s="48" t="s">
        <v>49</v>
      </c>
      <c r="H25" s="48"/>
      <c r="I25" s="544"/>
      <c r="J25" s="535"/>
      <c r="K25" s="547"/>
      <c r="L25" s="307" t="s">
        <v>663</v>
      </c>
    </row>
    <row r="26" spans="1:12" ht="13.5" thickBot="1">
      <c r="A26" s="542"/>
      <c r="B26" s="308"/>
      <c r="C26" s="309" t="s">
        <v>926</v>
      </c>
      <c r="D26" s="310" t="s">
        <v>927</v>
      </c>
      <c r="E26" s="311" t="s">
        <v>775</v>
      </c>
      <c r="F26" s="48" t="s">
        <v>74</v>
      </c>
      <c r="G26" s="312" t="s">
        <v>49</v>
      </c>
      <c r="H26" s="312"/>
      <c r="I26" s="545"/>
      <c r="J26" s="536"/>
      <c r="K26" s="548"/>
      <c r="L26" s="313" t="s">
        <v>928</v>
      </c>
    </row>
    <row r="27" spans="1:12" ht="12.75">
      <c r="A27" s="540">
        <v>6</v>
      </c>
      <c r="B27" s="301">
        <v>127</v>
      </c>
      <c r="C27" s="302" t="s">
        <v>592</v>
      </c>
      <c r="D27" s="303" t="s">
        <v>593</v>
      </c>
      <c r="E27" s="304" t="s">
        <v>594</v>
      </c>
      <c r="F27" s="305" t="s">
        <v>32</v>
      </c>
      <c r="G27" s="305" t="s">
        <v>33</v>
      </c>
      <c r="H27" s="305"/>
      <c r="I27" s="543">
        <v>14</v>
      </c>
      <c r="J27" s="534">
        <v>0.001198263888888889</v>
      </c>
      <c r="K27" s="546" t="str">
        <f>IF(ISBLANK(J27),"",IF(J27&lt;=0.00103009259259259,"KSM",IF(J27&lt;=0.00107638888888889,"I A",IF(J27&lt;=0.00113425925925926,"II A",IF(J27&lt;=0.00122685185185185,"III A",IF(J27&lt;=0.00135416666666667,"I JA",IF(J27&lt;=0.00144675925925926,"II JA",IF(J27&lt;=0.00150462962962963,"III JA",))))))))</f>
        <v>III A</v>
      </c>
      <c r="L27" s="306" t="s">
        <v>323</v>
      </c>
    </row>
    <row r="28" spans="1:12" ht="12.75">
      <c r="A28" s="541"/>
      <c r="B28" s="64"/>
      <c r="C28" s="45" t="s">
        <v>638</v>
      </c>
      <c r="D28" s="46" t="s">
        <v>639</v>
      </c>
      <c r="E28" s="47" t="s">
        <v>640</v>
      </c>
      <c r="F28" s="48" t="s">
        <v>32</v>
      </c>
      <c r="G28" s="48" t="s">
        <v>33</v>
      </c>
      <c r="H28" s="48"/>
      <c r="I28" s="544"/>
      <c r="J28" s="535"/>
      <c r="K28" s="547"/>
      <c r="L28" s="307" t="s">
        <v>323</v>
      </c>
    </row>
    <row r="29" spans="1:12" ht="12.75">
      <c r="A29" s="541"/>
      <c r="B29" s="64"/>
      <c r="C29" s="45" t="s">
        <v>326</v>
      </c>
      <c r="D29" s="46" t="s">
        <v>325</v>
      </c>
      <c r="E29" s="47" t="s">
        <v>324</v>
      </c>
      <c r="F29" s="48" t="s">
        <v>32</v>
      </c>
      <c r="G29" s="48" t="s">
        <v>33</v>
      </c>
      <c r="H29" s="48"/>
      <c r="I29" s="544"/>
      <c r="J29" s="535"/>
      <c r="K29" s="547"/>
      <c r="L29" s="307" t="s">
        <v>323</v>
      </c>
    </row>
    <row r="30" spans="1:12" ht="13.5" thickBot="1">
      <c r="A30" s="542"/>
      <c r="B30" s="308">
        <v>124</v>
      </c>
      <c r="C30" s="309" t="s">
        <v>795</v>
      </c>
      <c r="D30" s="310" t="s">
        <v>865</v>
      </c>
      <c r="E30" s="311" t="s">
        <v>864</v>
      </c>
      <c r="F30" s="312" t="s">
        <v>32</v>
      </c>
      <c r="G30" s="312" t="s">
        <v>33</v>
      </c>
      <c r="H30" s="312"/>
      <c r="I30" s="545"/>
      <c r="J30" s="536"/>
      <c r="K30" s="548"/>
      <c r="L30" s="313" t="s">
        <v>323</v>
      </c>
    </row>
    <row r="31" spans="1:12" ht="12.75">
      <c r="A31" s="540">
        <v>7</v>
      </c>
      <c r="B31" s="301"/>
      <c r="C31" s="302" t="s">
        <v>254</v>
      </c>
      <c r="D31" s="303" t="s">
        <v>629</v>
      </c>
      <c r="E31" s="304" t="s">
        <v>630</v>
      </c>
      <c r="F31" s="305" t="s">
        <v>631</v>
      </c>
      <c r="G31" s="305" t="s">
        <v>220</v>
      </c>
      <c r="H31" s="305"/>
      <c r="I31" s="543">
        <v>12</v>
      </c>
      <c r="J31" s="534">
        <v>0.0012011574074074075</v>
      </c>
      <c r="K31" s="546" t="str">
        <f>IF(ISBLANK(J31),"",IF(J31&lt;=0.00103009259259259,"KSM",IF(J31&lt;=0.00107638888888889,"I A",IF(J31&lt;=0.00113425925925926,"II A",IF(J31&lt;=0.00122685185185185,"III A",IF(J31&lt;=0.00135416666666667,"I JA",IF(J31&lt;=0.00144675925925926,"II JA",IF(J31&lt;=0.00150462962962963,"III JA",))))))))</f>
        <v>III A</v>
      </c>
      <c r="L31" s="306" t="s">
        <v>632</v>
      </c>
    </row>
    <row r="32" spans="1:12" ht="12.75">
      <c r="A32" s="541"/>
      <c r="B32" s="64"/>
      <c r="C32" s="45" t="s">
        <v>169</v>
      </c>
      <c r="D32" s="46" t="s">
        <v>929</v>
      </c>
      <c r="E32" s="47" t="s">
        <v>852</v>
      </c>
      <c r="F32" s="48" t="s">
        <v>631</v>
      </c>
      <c r="G32" s="48" t="s">
        <v>220</v>
      </c>
      <c r="H32" s="48"/>
      <c r="I32" s="544"/>
      <c r="J32" s="535"/>
      <c r="K32" s="547"/>
      <c r="L32" s="307" t="s">
        <v>632</v>
      </c>
    </row>
    <row r="33" spans="1:12" ht="12.75">
      <c r="A33" s="541"/>
      <c r="B33" s="64">
        <v>21</v>
      </c>
      <c r="C33" s="45" t="s">
        <v>356</v>
      </c>
      <c r="D33" s="46" t="s">
        <v>930</v>
      </c>
      <c r="E33" s="47" t="s">
        <v>931</v>
      </c>
      <c r="F33" s="48" t="s">
        <v>631</v>
      </c>
      <c r="G33" s="48" t="s">
        <v>220</v>
      </c>
      <c r="H33" s="48" t="s">
        <v>3</v>
      </c>
      <c r="I33" s="544"/>
      <c r="J33" s="535"/>
      <c r="K33" s="547"/>
      <c r="L33" s="307" t="s">
        <v>825</v>
      </c>
    </row>
    <row r="34" spans="1:13" ht="13.5" thickBot="1">
      <c r="A34" s="542"/>
      <c r="B34" s="308">
        <v>19</v>
      </c>
      <c r="C34" s="309" t="s">
        <v>311</v>
      </c>
      <c r="D34" s="310" t="s">
        <v>827</v>
      </c>
      <c r="E34" s="311" t="s">
        <v>826</v>
      </c>
      <c r="F34" s="312" t="s">
        <v>631</v>
      </c>
      <c r="G34" s="312" t="s">
        <v>220</v>
      </c>
      <c r="H34" s="312" t="s">
        <v>3</v>
      </c>
      <c r="I34" s="545"/>
      <c r="J34" s="536"/>
      <c r="K34" s="548"/>
      <c r="L34" s="313" t="s">
        <v>825</v>
      </c>
      <c r="M34" s="340"/>
    </row>
    <row r="35" spans="1:12" ht="12.75">
      <c r="A35" s="540">
        <v>8</v>
      </c>
      <c r="B35" s="301">
        <v>184</v>
      </c>
      <c r="C35" s="302" t="s">
        <v>576</v>
      </c>
      <c r="D35" s="303" t="s">
        <v>577</v>
      </c>
      <c r="E35" s="304" t="s">
        <v>578</v>
      </c>
      <c r="F35" s="305" t="s">
        <v>263</v>
      </c>
      <c r="G35" s="305" t="s">
        <v>90</v>
      </c>
      <c r="H35" s="305"/>
      <c r="I35" s="543">
        <v>10</v>
      </c>
      <c r="J35" s="534">
        <v>0.0012148148148148148</v>
      </c>
      <c r="K35" s="546" t="str">
        <f>IF(ISBLANK(J35),"",IF(J35&lt;=0.00103009259259259,"KSM",IF(J35&lt;=0.00107638888888889,"I A",IF(J35&lt;=0.00113425925925926,"II A",IF(J35&lt;=0.00122685185185185,"III A",IF(J35&lt;=0.00135416666666667,"I JA",IF(J35&lt;=0.00144675925925926,"II JA",IF(J35&lt;=0.00150462962962963,"III JA",))))))))</f>
        <v>III A</v>
      </c>
      <c r="L35" s="306" t="s">
        <v>932</v>
      </c>
    </row>
    <row r="36" spans="1:12" ht="12.75">
      <c r="A36" s="541">
        <v>2</v>
      </c>
      <c r="B36" s="64">
        <v>190</v>
      </c>
      <c r="C36" s="45" t="s">
        <v>169</v>
      </c>
      <c r="D36" s="46" t="s">
        <v>690</v>
      </c>
      <c r="E36" s="47" t="s">
        <v>691</v>
      </c>
      <c r="F36" s="48" t="s">
        <v>263</v>
      </c>
      <c r="G36" s="48" t="s">
        <v>90</v>
      </c>
      <c r="H36" s="48"/>
      <c r="I36" s="544"/>
      <c r="J36" s="535"/>
      <c r="K36" s="547"/>
      <c r="L36" s="307" t="s">
        <v>932</v>
      </c>
    </row>
    <row r="37" spans="1:12" ht="12.75">
      <c r="A37" s="541">
        <v>3</v>
      </c>
      <c r="B37" s="64">
        <v>185</v>
      </c>
      <c r="C37" s="45" t="s">
        <v>224</v>
      </c>
      <c r="D37" s="46" t="s">
        <v>656</v>
      </c>
      <c r="E37" s="47" t="s">
        <v>657</v>
      </c>
      <c r="F37" s="48" t="s">
        <v>263</v>
      </c>
      <c r="G37" s="48" t="s">
        <v>90</v>
      </c>
      <c r="H37" s="48"/>
      <c r="I37" s="544"/>
      <c r="J37" s="535"/>
      <c r="K37" s="547"/>
      <c r="L37" s="307" t="s">
        <v>470</v>
      </c>
    </row>
    <row r="38" spans="1:12" ht="13.5" thickBot="1">
      <c r="A38" s="542">
        <v>4</v>
      </c>
      <c r="B38" s="308">
        <v>186</v>
      </c>
      <c r="C38" s="309" t="s">
        <v>859</v>
      </c>
      <c r="D38" s="310" t="s">
        <v>858</v>
      </c>
      <c r="E38" s="311" t="s">
        <v>857</v>
      </c>
      <c r="F38" s="312" t="s">
        <v>263</v>
      </c>
      <c r="G38" s="312" t="s">
        <v>90</v>
      </c>
      <c r="H38" s="312"/>
      <c r="I38" s="545"/>
      <c r="J38" s="536"/>
      <c r="K38" s="548"/>
      <c r="L38" s="313" t="s">
        <v>856</v>
      </c>
    </row>
    <row r="39" spans="1:12" ht="12.75">
      <c r="A39" s="540">
        <v>9</v>
      </c>
      <c r="B39" s="301"/>
      <c r="C39" s="302" t="s">
        <v>332</v>
      </c>
      <c r="D39" s="303" t="s">
        <v>331</v>
      </c>
      <c r="E39" s="304" t="s">
        <v>330</v>
      </c>
      <c r="F39" s="305" t="s">
        <v>55</v>
      </c>
      <c r="G39" s="305" t="s">
        <v>39</v>
      </c>
      <c r="H39" s="305"/>
      <c r="I39" s="543">
        <v>8</v>
      </c>
      <c r="J39" s="534">
        <v>0.0012156250000000001</v>
      </c>
      <c r="K39" s="546" t="str">
        <f>IF(ISBLANK(J39),"",IF(J39&lt;=0.00103009259259259,"KSM",IF(J39&lt;=0.00107638888888889,"I A",IF(J39&lt;=0.00113425925925926,"II A",IF(J39&lt;=0.00122685185185185,"III A",IF(J39&lt;=0.00135416666666667,"I JA",IF(J39&lt;=0.00144675925925926,"II JA",IF(J39&lt;=0.00150462962962963,"III JA",))))))))</f>
        <v>III A</v>
      </c>
      <c r="L39" s="306" t="s">
        <v>329</v>
      </c>
    </row>
    <row r="40" spans="1:12" ht="12.75">
      <c r="A40" s="541"/>
      <c r="B40" s="64"/>
      <c r="C40" s="45" t="s">
        <v>339</v>
      </c>
      <c r="D40" s="46" t="s">
        <v>338</v>
      </c>
      <c r="E40" s="47" t="s">
        <v>337</v>
      </c>
      <c r="F40" s="48" t="s">
        <v>55</v>
      </c>
      <c r="G40" s="48" t="s">
        <v>39</v>
      </c>
      <c r="H40" s="48"/>
      <c r="I40" s="544"/>
      <c r="J40" s="535"/>
      <c r="K40" s="547"/>
      <c r="L40" s="307" t="s">
        <v>329</v>
      </c>
    </row>
    <row r="41" spans="1:12" ht="12.75">
      <c r="A41" s="541"/>
      <c r="B41" s="64">
        <v>73</v>
      </c>
      <c r="C41" s="45" t="s">
        <v>677</v>
      </c>
      <c r="D41" s="46" t="s">
        <v>678</v>
      </c>
      <c r="E41" s="47" t="s">
        <v>679</v>
      </c>
      <c r="F41" s="48" t="s">
        <v>55</v>
      </c>
      <c r="G41" s="48" t="s">
        <v>39</v>
      </c>
      <c r="H41" s="48"/>
      <c r="I41" s="544"/>
      <c r="J41" s="535"/>
      <c r="K41" s="547"/>
      <c r="L41" s="307" t="s">
        <v>56</v>
      </c>
    </row>
    <row r="42" spans="1:12" ht="13.5" thickBot="1">
      <c r="A42" s="542"/>
      <c r="B42" s="308">
        <v>68</v>
      </c>
      <c r="C42" s="309" t="s">
        <v>242</v>
      </c>
      <c r="D42" s="310" t="s">
        <v>935</v>
      </c>
      <c r="E42" s="311" t="s">
        <v>936</v>
      </c>
      <c r="F42" s="312" t="s">
        <v>55</v>
      </c>
      <c r="G42" s="312" t="s">
        <v>39</v>
      </c>
      <c r="H42" s="312"/>
      <c r="I42" s="545"/>
      <c r="J42" s="536"/>
      <c r="K42" s="548"/>
      <c r="L42" s="313" t="s">
        <v>937</v>
      </c>
    </row>
    <row r="43" spans="1:12" ht="12.75">
      <c r="A43" s="540">
        <v>10</v>
      </c>
      <c r="B43" s="301" t="s">
        <v>651</v>
      </c>
      <c r="C43" s="302" t="s">
        <v>652</v>
      </c>
      <c r="D43" s="303" t="s">
        <v>653</v>
      </c>
      <c r="E43" s="304" t="s">
        <v>654</v>
      </c>
      <c r="F43" s="305" t="s">
        <v>19</v>
      </c>
      <c r="G43" s="305" t="s">
        <v>20</v>
      </c>
      <c r="H43" s="305"/>
      <c r="I43" s="543">
        <v>6</v>
      </c>
      <c r="J43" s="534">
        <v>0.0012458333333333334</v>
      </c>
      <c r="K43" s="546" t="str">
        <f>IF(ISBLANK(J43),"",IF(J43&lt;=0.00103009259259259,"KSM",IF(J43&lt;=0.00107638888888889,"I A",IF(J43&lt;=0.00113425925925926,"II A",IF(J43&lt;=0.00122685185185185,"III A",IF(J43&lt;=0.00135416666666667,"I JA",IF(J43&lt;=0.00144675925925926,"II JA",IF(J43&lt;=0.00150462962962963,"III JA",))))))))</f>
        <v>I JA</v>
      </c>
      <c r="L43" s="306" t="s">
        <v>94</v>
      </c>
    </row>
    <row r="44" spans="1:12" ht="12.75">
      <c r="A44" s="541"/>
      <c r="B44" s="64"/>
      <c r="C44" s="45" t="s">
        <v>336</v>
      </c>
      <c r="D44" s="46" t="s">
        <v>335</v>
      </c>
      <c r="E44" s="47" t="s">
        <v>334</v>
      </c>
      <c r="F44" s="48" t="s">
        <v>19</v>
      </c>
      <c r="G44" s="48" t="s">
        <v>20</v>
      </c>
      <c r="H44" s="48"/>
      <c r="I44" s="544"/>
      <c r="J44" s="535"/>
      <c r="K44" s="547"/>
      <c r="L44" s="307" t="s">
        <v>333</v>
      </c>
    </row>
    <row r="45" spans="1:12" ht="12.75">
      <c r="A45" s="541"/>
      <c r="B45" s="64"/>
      <c r="C45" s="45" t="s">
        <v>314</v>
      </c>
      <c r="D45" s="46" t="s">
        <v>389</v>
      </c>
      <c r="E45" s="47" t="s">
        <v>388</v>
      </c>
      <c r="F45" s="48" t="s">
        <v>19</v>
      </c>
      <c r="G45" s="48" t="s">
        <v>386</v>
      </c>
      <c r="H45" s="48"/>
      <c r="I45" s="544"/>
      <c r="J45" s="535"/>
      <c r="K45" s="547"/>
      <c r="L45" s="307" t="s">
        <v>385</v>
      </c>
    </row>
    <row r="46" spans="1:12" ht="13.5" thickBot="1">
      <c r="A46" s="542"/>
      <c r="B46" s="308"/>
      <c r="C46" s="309" t="s">
        <v>670</v>
      </c>
      <c r="D46" s="310" t="s">
        <v>298</v>
      </c>
      <c r="E46" s="311" t="s">
        <v>671</v>
      </c>
      <c r="F46" s="312" t="s">
        <v>19</v>
      </c>
      <c r="G46" s="312" t="s">
        <v>20</v>
      </c>
      <c r="H46" s="312" t="s">
        <v>672</v>
      </c>
      <c r="I46" s="545"/>
      <c r="J46" s="536"/>
      <c r="K46" s="548"/>
      <c r="L46" s="313" t="s">
        <v>673</v>
      </c>
    </row>
  </sheetData>
  <sheetProtection/>
  <mergeCells count="40">
    <mergeCell ref="A7:A10"/>
    <mergeCell ref="I7:I10"/>
    <mergeCell ref="J7:J10"/>
    <mergeCell ref="K7:K10"/>
    <mergeCell ref="A11:A14"/>
    <mergeCell ref="I11:I14"/>
    <mergeCell ref="J11:J14"/>
    <mergeCell ref="K11:K14"/>
    <mergeCell ref="A15:A18"/>
    <mergeCell ref="I15:I18"/>
    <mergeCell ref="J15:J18"/>
    <mergeCell ref="K15:K18"/>
    <mergeCell ref="A19:A22"/>
    <mergeCell ref="I19:I22"/>
    <mergeCell ref="J19:J22"/>
    <mergeCell ref="K19:K22"/>
    <mergeCell ref="A23:A26"/>
    <mergeCell ref="I23:I26"/>
    <mergeCell ref="J23:J26"/>
    <mergeCell ref="K23:K26"/>
    <mergeCell ref="A27:A30"/>
    <mergeCell ref="I27:I30"/>
    <mergeCell ref="J27:J30"/>
    <mergeCell ref="K27:K30"/>
    <mergeCell ref="A31:A34"/>
    <mergeCell ref="I31:I34"/>
    <mergeCell ref="J31:J34"/>
    <mergeCell ref="K31:K34"/>
    <mergeCell ref="A35:A38"/>
    <mergeCell ref="I35:I38"/>
    <mergeCell ref="J35:J38"/>
    <mergeCell ref="K35:K38"/>
    <mergeCell ref="A39:A42"/>
    <mergeCell ref="I39:I42"/>
    <mergeCell ref="J39:J42"/>
    <mergeCell ref="K39:K42"/>
    <mergeCell ref="A43:A46"/>
    <mergeCell ref="I43:I46"/>
    <mergeCell ref="J43:J46"/>
    <mergeCell ref="K43:K46"/>
  </mergeCells>
  <printOptions horizontalCentered="1"/>
  <pageMargins left="0.3937007874015748" right="0.3937007874015748" top="0.1968503937007874" bottom="0.1968503937007874" header="0.3937007874015748" footer="0.3937007874015748"/>
  <pageSetup horizontalDpi="600" verticalDpi="600" orientation="landscape" paperSize="9" scale="90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</sheetPr>
  <dimension ref="A1:AF18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5.57421875" style="62" customWidth="1"/>
    <col min="2" max="2" width="3.421875" style="62" hidden="1" customWidth="1"/>
    <col min="3" max="3" width="11.28125" style="58" customWidth="1"/>
    <col min="4" max="4" width="12.28125" style="58" customWidth="1"/>
    <col min="5" max="5" width="10.7109375" style="61" customWidth="1"/>
    <col min="6" max="6" width="9.28125" style="60" bestFit="1" customWidth="1"/>
    <col min="7" max="7" width="10.7109375" style="60" bestFit="1" customWidth="1"/>
    <col min="8" max="8" width="10.8515625" style="59" bestFit="1" customWidth="1"/>
    <col min="9" max="9" width="5.8515625" style="59" bestFit="1" customWidth="1"/>
    <col min="10" max="17" width="4.7109375" style="58" customWidth="1"/>
    <col min="18" max="18" width="7.00390625" style="58" customWidth="1"/>
    <col min="19" max="19" width="5.8515625" style="58" customWidth="1"/>
    <col min="20" max="20" width="15.421875" style="58" customWidth="1"/>
    <col min="21" max="223" width="9.140625" style="58" customWidth="1"/>
    <col min="224" max="16384" width="9.140625" style="57" customWidth="1"/>
  </cols>
  <sheetData>
    <row r="1" spans="1:12" s="85" customFormat="1" ht="15.75">
      <c r="A1" s="99" t="s">
        <v>0</v>
      </c>
      <c r="D1" s="90"/>
      <c r="E1" s="89"/>
      <c r="F1" s="89"/>
      <c r="G1" s="89"/>
      <c r="H1" s="97"/>
      <c r="I1" s="97"/>
      <c r="J1" s="96"/>
      <c r="K1" s="98"/>
      <c r="L1" s="98"/>
    </row>
    <row r="2" spans="1:12" s="85" customFormat="1" ht="15.75">
      <c r="A2" s="85" t="s">
        <v>887</v>
      </c>
      <c r="D2" s="90"/>
      <c r="E2" s="89"/>
      <c r="F2" s="89"/>
      <c r="G2" s="97"/>
      <c r="H2" s="97"/>
      <c r="I2" s="96"/>
      <c r="J2" s="96"/>
      <c r="K2" s="96"/>
      <c r="L2" s="95"/>
    </row>
    <row r="3" spans="1:32" s="91" customFormat="1" ht="12" customHeight="1">
      <c r="A3" s="62"/>
      <c r="B3" s="62"/>
      <c r="C3" s="58"/>
      <c r="D3" s="94"/>
      <c r="E3" s="84"/>
      <c r="F3" s="93"/>
      <c r="G3" s="93"/>
      <c r="H3" s="59"/>
      <c r="I3" s="59"/>
      <c r="J3" s="59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</row>
    <row r="4" spans="1:32" s="82" customFormat="1" ht="16.5" thickBot="1">
      <c r="A4" s="87"/>
      <c r="B4" s="87"/>
      <c r="C4" s="85" t="s">
        <v>1268</v>
      </c>
      <c r="D4" s="85"/>
      <c r="E4" s="90"/>
      <c r="F4" s="89"/>
      <c r="G4" s="88"/>
      <c r="H4" s="87"/>
      <c r="I4" s="87"/>
      <c r="J4" s="87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</row>
    <row r="5" spans="3:17" s="82" customFormat="1" ht="18" customHeight="1" thickBot="1">
      <c r="C5" s="85"/>
      <c r="D5" s="85"/>
      <c r="E5" s="84"/>
      <c r="F5" s="83"/>
      <c r="G5" s="83"/>
      <c r="H5" s="60"/>
      <c r="I5" s="60"/>
      <c r="J5" s="549" t="s">
        <v>4</v>
      </c>
      <c r="K5" s="550"/>
      <c r="L5" s="550"/>
      <c r="M5" s="550"/>
      <c r="N5" s="550"/>
      <c r="O5" s="550"/>
      <c r="P5" s="550"/>
      <c r="Q5" s="551"/>
    </row>
    <row r="6" spans="1:20" s="70" customFormat="1" ht="18" customHeight="1" thickBot="1">
      <c r="A6" s="28" t="s">
        <v>122</v>
      </c>
      <c r="B6" s="81"/>
      <c r="C6" s="80" t="s">
        <v>6</v>
      </c>
      <c r="D6" s="79" t="s">
        <v>7</v>
      </c>
      <c r="E6" s="78" t="s">
        <v>8</v>
      </c>
      <c r="F6" s="76" t="s">
        <v>9</v>
      </c>
      <c r="G6" s="76" t="s">
        <v>10</v>
      </c>
      <c r="H6" s="129" t="s">
        <v>11</v>
      </c>
      <c r="I6" s="129" t="s">
        <v>12</v>
      </c>
      <c r="J6" s="130">
        <v>1.4</v>
      </c>
      <c r="K6" s="130">
        <v>1.45</v>
      </c>
      <c r="L6" s="130">
        <v>1.5</v>
      </c>
      <c r="M6" s="130">
        <v>1.55</v>
      </c>
      <c r="N6" s="130">
        <v>1.6</v>
      </c>
      <c r="O6" s="130">
        <v>1.65</v>
      </c>
      <c r="P6" s="130">
        <v>1.7</v>
      </c>
      <c r="Q6" s="131">
        <v>1.73</v>
      </c>
      <c r="R6" s="73" t="s">
        <v>121</v>
      </c>
      <c r="S6" s="72" t="s">
        <v>14</v>
      </c>
      <c r="T6" s="71" t="s">
        <v>15</v>
      </c>
    </row>
    <row r="7" spans="1:20" s="63" customFormat="1" ht="18" customHeight="1">
      <c r="A7" s="69">
        <v>1</v>
      </c>
      <c r="B7" s="68"/>
      <c r="C7" s="45" t="s">
        <v>1267</v>
      </c>
      <c r="D7" s="46" t="s">
        <v>1266</v>
      </c>
      <c r="E7" s="47" t="s">
        <v>1265</v>
      </c>
      <c r="F7" s="48" t="s">
        <v>19</v>
      </c>
      <c r="G7" s="48" t="s">
        <v>20</v>
      </c>
      <c r="H7" s="480" t="s">
        <v>21</v>
      </c>
      <c r="I7" s="67">
        <v>18</v>
      </c>
      <c r="J7" s="66"/>
      <c r="K7" s="66"/>
      <c r="L7" s="66"/>
      <c r="M7" s="66">
        <v>0</v>
      </c>
      <c r="N7" s="66">
        <v>0</v>
      </c>
      <c r="O7" s="66">
        <v>0</v>
      </c>
      <c r="P7" s="66" t="s">
        <v>105</v>
      </c>
      <c r="Q7" s="66" t="s">
        <v>100</v>
      </c>
      <c r="R7" s="65">
        <v>1.7</v>
      </c>
      <c r="S7" s="64" t="str">
        <f aca="true" t="shared" si="0" ref="S7:S18">IF(ISBLANK(R7),"",IF(R7&lt;1.15,"",IF(R7&gt;=1.65,"I A",IF(R7&gt;=1.5,"II A",IF(R7&gt;=1.39,"III A",IF(R7&gt;=1.3,"I JA",IF(R7&gt;=1.22,"II JA",IF(R7&gt;=1.15,"III JA"))))))))</f>
        <v>I A</v>
      </c>
      <c r="T7" s="48" t="s">
        <v>998</v>
      </c>
    </row>
    <row r="8" spans="1:20" s="63" customFormat="1" ht="18" customHeight="1">
      <c r="A8" s="69">
        <v>2</v>
      </c>
      <c r="B8" s="68"/>
      <c r="C8" s="45" t="s">
        <v>82</v>
      </c>
      <c r="D8" s="46" t="s">
        <v>42</v>
      </c>
      <c r="E8" s="47" t="s">
        <v>640</v>
      </c>
      <c r="F8" s="48" t="s">
        <v>156</v>
      </c>
      <c r="G8" s="48" t="s">
        <v>155</v>
      </c>
      <c r="H8" s="478"/>
      <c r="I8" s="67">
        <v>14</v>
      </c>
      <c r="J8" s="66"/>
      <c r="K8" s="66">
        <v>0</v>
      </c>
      <c r="L8" s="66">
        <v>0</v>
      </c>
      <c r="M8" s="66">
        <v>0</v>
      </c>
      <c r="N8" s="66" t="s">
        <v>105</v>
      </c>
      <c r="O8" s="66" t="s">
        <v>100</v>
      </c>
      <c r="P8" s="66"/>
      <c r="Q8" s="66"/>
      <c r="R8" s="65">
        <v>1.6</v>
      </c>
      <c r="S8" s="64" t="str">
        <f t="shared" si="0"/>
        <v>II A</v>
      </c>
      <c r="T8" s="48" t="s">
        <v>1264</v>
      </c>
    </row>
    <row r="9" spans="1:20" s="63" customFormat="1" ht="18" customHeight="1">
      <c r="A9" s="69">
        <v>3</v>
      </c>
      <c r="B9" s="68"/>
      <c r="C9" s="45" t="s">
        <v>458</v>
      </c>
      <c r="D9" s="46" t="s">
        <v>1263</v>
      </c>
      <c r="E9" s="47" t="s">
        <v>1262</v>
      </c>
      <c r="F9" s="48" t="s">
        <v>48</v>
      </c>
      <c r="G9" s="48" t="s">
        <v>49</v>
      </c>
      <c r="H9" s="478"/>
      <c r="I9" s="67" t="s">
        <v>50</v>
      </c>
      <c r="J9" s="66"/>
      <c r="K9" s="66">
        <v>0</v>
      </c>
      <c r="L9" s="66">
        <v>0</v>
      </c>
      <c r="M9" s="66">
        <v>0</v>
      </c>
      <c r="N9" s="66" t="s">
        <v>100</v>
      </c>
      <c r="O9" s="66"/>
      <c r="P9" s="66"/>
      <c r="Q9" s="66"/>
      <c r="R9" s="65">
        <v>1.55</v>
      </c>
      <c r="S9" s="64" t="str">
        <f t="shared" si="0"/>
        <v>II A</v>
      </c>
      <c r="T9" s="48" t="s">
        <v>451</v>
      </c>
    </row>
    <row r="10" spans="1:20" s="63" customFormat="1" ht="18" customHeight="1">
      <c r="A10" s="69">
        <v>4</v>
      </c>
      <c r="B10" s="68"/>
      <c r="C10" s="45" t="s">
        <v>914</v>
      </c>
      <c r="D10" s="46" t="s">
        <v>915</v>
      </c>
      <c r="E10" s="47" t="s">
        <v>916</v>
      </c>
      <c r="F10" s="48" t="s">
        <v>38</v>
      </c>
      <c r="G10" s="48" t="s">
        <v>39</v>
      </c>
      <c r="H10" s="478"/>
      <c r="I10" s="67">
        <v>11</v>
      </c>
      <c r="J10" s="66">
        <v>0</v>
      </c>
      <c r="K10" s="66">
        <v>0</v>
      </c>
      <c r="L10" s="66" t="s">
        <v>113</v>
      </c>
      <c r="M10" s="66">
        <v>0</v>
      </c>
      <c r="N10" s="66" t="s">
        <v>100</v>
      </c>
      <c r="O10" s="66"/>
      <c r="P10" s="66"/>
      <c r="Q10" s="66"/>
      <c r="R10" s="65">
        <v>1.55</v>
      </c>
      <c r="S10" s="64" t="str">
        <f t="shared" si="0"/>
        <v>II A</v>
      </c>
      <c r="T10" s="48" t="s">
        <v>420</v>
      </c>
    </row>
    <row r="11" spans="1:20" s="63" customFormat="1" ht="18" customHeight="1">
      <c r="A11" s="69">
        <v>5</v>
      </c>
      <c r="B11" s="68"/>
      <c r="C11" s="45" t="s">
        <v>103</v>
      </c>
      <c r="D11" s="46" t="s">
        <v>533</v>
      </c>
      <c r="E11" s="47" t="s">
        <v>534</v>
      </c>
      <c r="F11" s="48" t="s">
        <v>74</v>
      </c>
      <c r="G11" s="48" t="s">
        <v>49</v>
      </c>
      <c r="H11" s="478"/>
      <c r="I11" s="67">
        <v>9</v>
      </c>
      <c r="J11" s="66"/>
      <c r="K11" s="66">
        <v>0</v>
      </c>
      <c r="L11" s="66">
        <v>0</v>
      </c>
      <c r="M11" s="66" t="s">
        <v>113</v>
      </c>
      <c r="N11" s="66" t="s">
        <v>100</v>
      </c>
      <c r="O11" s="66"/>
      <c r="P11" s="66"/>
      <c r="Q11" s="66"/>
      <c r="R11" s="65">
        <v>1.55</v>
      </c>
      <c r="S11" s="64" t="str">
        <f t="shared" si="0"/>
        <v>II A</v>
      </c>
      <c r="T11" s="48" t="s">
        <v>485</v>
      </c>
    </row>
    <row r="12" spans="1:20" s="63" customFormat="1" ht="18" customHeight="1">
      <c r="A12" s="69">
        <v>6</v>
      </c>
      <c r="B12" s="68"/>
      <c r="C12" s="45" t="s">
        <v>1261</v>
      </c>
      <c r="D12" s="46" t="s">
        <v>119</v>
      </c>
      <c r="E12" s="47" t="s">
        <v>374</v>
      </c>
      <c r="F12" s="48" t="s">
        <v>236</v>
      </c>
      <c r="G12" s="48" t="s">
        <v>90</v>
      </c>
      <c r="H12" s="478"/>
      <c r="I12" s="67">
        <v>8</v>
      </c>
      <c r="J12" s="66">
        <v>0</v>
      </c>
      <c r="K12" s="66">
        <v>0</v>
      </c>
      <c r="L12" s="66">
        <v>0</v>
      </c>
      <c r="M12" s="66" t="s">
        <v>100</v>
      </c>
      <c r="N12" s="66"/>
      <c r="O12" s="66"/>
      <c r="P12" s="66"/>
      <c r="Q12" s="66"/>
      <c r="R12" s="65">
        <v>1.5</v>
      </c>
      <c r="S12" s="64" t="str">
        <f t="shared" si="0"/>
        <v>II A</v>
      </c>
      <c r="T12" s="48" t="s">
        <v>730</v>
      </c>
    </row>
    <row r="13" spans="1:20" s="63" customFormat="1" ht="18" customHeight="1">
      <c r="A13" s="69">
        <v>7</v>
      </c>
      <c r="B13" s="68"/>
      <c r="C13" s="45" t="s">
        <v>1260</v>
      </c>
      <c r="D13" s="46" t="s">
        <v>1259</v>
      </c>
      <c r="E13" s="47" t="s">
        <v>433</v>
      </c>
      <c r="F13" s="48" t="s">
        <v>55</v>
      </c>
      <c r="G13" s="48" t="s">
        <v>39</v>
      </c>
      <c r="H13" s="478"/>
      <c r="I13" s="67">
        <v>7</v>
      </c>
      <c r="J13" s="66">
        <v>0</v>
      </c>
      <c r="K13" s="66">
        <v>0</v>
      </c>
      <c r="L13" s="66" t="s">
        <v>113</v>
      </c>
      <c r="M13" s="66" t="s">
        <v>100</v>
      </c>
      <c r="N13" s="66"/>
      <c r="O13" s="66"/>
      <c r="P13" s="66"/>
      <c r="Q13" s="66"/>
      <c r="R13" s="65">
        <v>1.5</v>
      </c>
      <c r="S13" s="64" t="str">
        <f t="shared" si="0"/>
        <v>II A</v>
      </c>
      <c r="T13" s="48" t="s">
        <v>420</v>
      </c>
    </row>
    <row r="14" spans="1:20" s="63" customFormat="1" ht="18" customHeight="1">
      <c r="A14" s="69">
        <v>7</v>
      </c>
      <c r="B14" s="68"/>
      <c r="C14" s="45" t="s">
        <v>1258</v>
      </c>
      <c r="D14" s="46" t="s">
        <v>1257</v>
      </c>
      <c r="E14" s="47" t="s">
        <v>1256</v>
      </c>
      <c r="F14" s="48" t="s">
        <v>975</v>
      </c>
      <c r="G14" s="48" t="s">
        <v>33</v>
      </c>
      <c r="H14" s="478"/>
      <c r="I14" s="67" t="s">
        <v>50</v>
      </c>
      <c r="J14" s="66">
        <v>0</v>
      </c>
      <c r="K14" s="66">
        <v>0</v>
      </c>
      <c r="L14" s="66" t="s">
        <v>113</v>
      </c>
      <c r="M14" s="66" t="s">
        <v>100</v>
      </c>
      <c r="N14" s="66"/>
      <c r="O14" s="66"/>
      <c r="P14" s="66"/>
      <c r="Q14" s="66"/>
      <c r="R14" s="65">
        <v>1.5</v>
      </c>
      <c r="S14" s="64" t="str">
        <f t="shared" si="0"/>
        <v>II A</v>
      </c>
      <c r="T14" s="48" t="s">
        <v>323</v>
      </c>
    </row>
    <row r="15" spans="1:20" s="63" customFormat="1" ht="18" customHeight="1">
      <c r="A15" s="69">
        <v>9</v>
      </c>
      <c r="B15" s="68"/>
      <c r="C15" s="45" t="s">
        <v>905</v>
      </c>
      <c r="D15" s="46" t="s">
        <v>906</v>
      </c>
      <c r="E15" s="47" t="s">
        <v>907</v>
      </c>
      <c r="F15" s="48" t="s">
        <v>55</v>
      </c>
      <c r="G15" s="48" t="s">
        <v>39</v>
      </c>
      <c r="H15" s="478"/>
      <c r="I15" s="67">
        <v>6</v>
      </c>
      <c r="J15" s="66">
        <v>0</v>
      </c>
      <c r="K15" s="66" t="s">
        <v>113</v>
      </c>
      <c r="L15" s="66" t="s">
        <v>105</v>
      </c>
      <c r="M15" s="66" t="s">
        <v>100</v>
      </c>
      <c r="N15" s="66"/>
      <c r="O15" s="66"/>
      <c r="P15" s="66"/>
      <c r="Q15" s="66"/>
      <c r="R15" s="65">
        <v>1.5</v>
      </c>
      <c r="S15" s="64" t="str">
        <f t="shared" si="0"/>
        <v>II A</v>
      </c>
      <c r="T15" s="479" t="s">
        <v>415</v>
      </c>
    </row>
    <row r="16" spans="1:20" s="63" customFormat="1" ht="18" customHeight="1">
      <c r="A16" s="69">
        <v>10</v>
      </c>
      <c r="B16" s="68"/>
      <c r="C16" s="45" t="s">
        <v>1255</v>
      </c>
      <c r="D16" s="46" t="s">
        <v>1254</v>
      </c>
      <c r="E16" s="47" t="s">
        <v>1253</v>
      </c>
      <c r="F16" s="48" t="s">
        <v>263</v>
      </c>
      <c r="G16" s="48" t="s">
        <v>90</v>
      </c>
      <c r="H16" s="478"/>
      <c r="I16" s="67">
        <v>5</v>
      </c>
      <c r="J16" s="66">
        <v>0</v>
      </c>
      <c r="K16" s="66" t="s">
        <v>113</v>
      </c>
      <c r="L16" s="66" t="s">
        <v>100</v>
      </c>
      <c r="M16" s="66"/>
      <c r="N16" s="66"/>
      <c r="O16" s="66"/>
      <c r="P16" s="66"/>
      <c r="Q16" s="66"/>
      <c r="R16" s="65">
        <v>1.45</v>
      </c>
      <c r="S16" s="64" t="str">
        <f t="shared" si="0"/>
        <v>III A</v>
      </c>
      <c r="T16" s="48" t="s">
        <v>730</v>
      </c>
    </row>
    <row r="17" spans="1:20" s="63" customFormat="1" ht="18" customHeight="1">
      <c r="A17" s="69">
        <v>10</v>
      </c>
      <c r="B17" s="68"/>
      <c r="C17" s="45" t="s">
        <v>1252</v>
      </c>
      <c r="D17" s="46" t="s">
        <v>1251</v>
      </c>
      <c r="E17" s="47" t="s">
        <v>1250</v>
      </c>
      <c r="F17" s="48" t="s">
        <v>89</v>
      </c>
      <c r="G17" s="48" t="s">
        <v>90</v>
      </c>
      <c r="H17" s="478"/>
      <c r="I17" s="67" t="s">
        <v>50</v>
      </c>
      <c r="J17" s="66">
        <v>0</v>
      </c>
      <c r="K17" s="66" t="s">
        <v>113</v>
      </c>
      <c r="L17" s="66" t="s">
        <v>100</v>
      </c>
      <c r="M17" s="66"/>
      <c r="N17" s="66"/>
      <c r="O17" s="66"/>
      <c r="P17" s="66"/>
      <c r="Q17" s="66"/>
      <c r="R17" s="65">
        <v>1.45</v>
      </c>
      <c r="S17" s="64" t="str">
        <f t="shared" si="0"/>
        <v>III A</v>
      </c>
      <c r="T17" s="48" t="s">
        <v>730</v>
      </c>
    </row>
    <row r="18" spans="1:20" s="63" customFormat="1" ht="18" customHeight="1">
      <c r="A18" s="69"/>
      <c r="B18" s="68"/>
      <c r="C18" s="45" t="s">
        <v>957</v>
      </c>
      <c r="D18" s="46" t="s">
        <v>1009</v>
      </c>
      <c r="E18" s="47" t="s">
        <v>1008</v>
      </c>
      <c r="F18" s="48" t="s">
        <v>263</v>
      </c>
      <c r="G18" s="48" t="s">
        <v>90</v>
      </c>
      <c r="H18" s="478"/>
      <c r="I18" s="67"/>
      <c r="J18" s="66" t="s">
        <v>100</v>
      </c>
      <c r="K18" s="66"/>
      <c r="L18" s="66"/>
      <c r="M18" s="66"/>
      <c r="N18" s="66"/>
      <c r="O18" s="66"/>
      <c r="P18" s="66"/>
      <c r="Q18" s="66"/>
      <c r="R18" s="65" t="s">
        <v>999</v>
      </c>
      <c r="S18" s="64" t="str">
        <f t="shared" si="0"/>
        <v>I A</v>
      </c>
      <c r="T18" s="48" t="s">
        <v>730</v>
      </c>
    </row>
  </sheetData>
  <sheetProtection/>
  <mergeCells count="1">
    <mergeCell ref="J5:Q5"/>
  </mergeCells>
  <printOptions horizontalCentered="1"/>
  <pageMargins left="0.1968503937007874" right="0.15748031496062992" top="0.5118110236220472" bottom="0.15748031496062992" header="0.5118110236220472" footer="0.15748031496062992"/>
  <pageSetup horizontalDpi="600" verticalDpi="600" orientation="landscape" paperSize="9" scale="9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AG1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421875" style="62" customWidth="1"/>
    <col min="2" max="2" width="5.421875" style="62" hidden="1" customWidth="1"/>
    <col min="3" max="3" width="9.140625" style="58" customWidth="1"/>
    <col min="4" max="4" width="11.57421875" style="58" customWidth="1"/>
    <col min="5" max="5" width="10.7109375" style="61" customWidth="1"/>
    <col min="6" max="6" width="12.7109375" style="60" bestFit="1" customWidth="1"/>
    <col min="7" max="7" width="8.8515625" style="60" customWidth="1"/>
    <col min="8" max="8" width="4.7109375" style="59" customWidth="1"/>
    <col min="9" max="9" width="5.8515625" style="59" bestFit="1" customWidth="1"/>
    <col min="10" max="18" width="4.7109375" style="58" customWidth="1"/>
    <col min="19" max="19" width="7.00390625" style="58" customWidth="1"/>
    <col min="20" max="20" width="4.7109375" style="58" bestFit="1" customWidth="1"/>
    <col min="21" max="21" width="15.7109375" style="58" customWidth="1"/>
    <col min="22" max="234" width="9.140625" style="58" customWidth="1"/>
    <col min="235" max="16384" width="9.140625" style="57" customWidth="1"/>
  </cols>
  <sheetData>
    <row r="1" spans="1:12" s="85" customFormat="1" ht="15.75">
      <c r="A1" s="99" t="s">
        <v>0</v>
      </c>
      <c r="D1" s="90"/>
      <c r="E1" s="89"/>
      <c r="F1" s="89"/>
      <c r="G1" s="89"/>
      <c r="H1" s="97"/>
      <c r="I1" s="97"/>
      <c r="J1" s="96"/>
      <c r="K1" s="98"/>
      <c r="L1" s="98"/>
    </row>
    <row r="2" spans="1:12" s="85" customFormat="1" ht="15.75">
      <c r="A2" s="85" t="s">
        <v>1</v>
      </c>
      <c r="D2" s="90"/>
      <c r="E2" s="89"/>
      <c r="F2" s="89"/>
      <c r="G2" s="97"/>
      <c r="H2" s="97"/>
      <c r="I2" s="96"/>
      <c r="J2" s="96"/>
      <c r="K2" s="96"/>
      <c r="L2" s="95"/>
    </row>
    <row r="3" spans="1:33" s="91" customFormat="1" ht="12" customHeight="1">
      <c r="A3" s="62"/>
      <c r="B3" s="62"/>
      <c r="C3" s="58"/>
      <c r="D3" s="94"/>
      <c r="E3" s="84"/>
      <c r="F3" s="93"/>
      <c r="G3" s="93"/>
      <c r="H3" s="59"/>
      <c r="I3" s="59"/>
      <c r="J3" s="59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</row>
    <row r="4" spans="1:33" s="82" customFormat="1" ht="16.5" thickBot="1">
      <c r="A4" s="87"/>
      <c r="B4" s="87"/>
      <c r="C4" s="85" t="s">
        <v>215</v>
      </c>
      <c r="D4" s="85"/>
      <c r="E4" s="90"/>
      <c r="F4" s="89"/>
      <c r="G4" s="88"/>
      <c r="H4" s="87"/>
      <c r="I4" s="87"/>
      <c r="J4" s="87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</row>
    <row r="5" spans="3:18" s="82" customFormat="1" ht="18" customHeight="1" thickBot="1">
      <c r="C5" s="85"/>
      <c r="D5" s="85"/>
      <c r="E5" s="84"/>
      <c r="F5" s="83"/>
      <c r="G5" s="83"/>
      <c r="H5" s="60"/>
      <c r="I5" s="60"/>
      <c r="J5" s="549" t="s">
        <v>4</v>
      </c>
      <c r="K5" s="550"/>
      <c r="L5" s="550"/>
      <c r="M5" s="550"/>
      <c r="N5" s="550"/>
      <c r="O5" s="550"/>
      <c r="P5" s="550"/>
      <c r="Q5" s="550"/>
      <c r="R5" s="551"/>
    </row>
    <row r="6" spans="1:21" s="70" customFormat="1" ht="20.25" customHeight="1" thickBot="1">
      <c r="A6" s="28" t="s">
        <v>122</v>
      </c>
      <c r="B6" s="81"/>
      <c r="C6" s="80" t="s">
        <v>6</v>
      </c>
      <c r="D6" s="79" t="s">
        <v>7</v>
      </c>
      <c r="E6" s="78" t="s">
        <v>8</v>
      </c>
      <c r="F6" s="76" t="s">
        <v>9</v>
      </c>
      <c r="G6" s="77" t="s">
        <v>10</v>
      </c>
      <c r="H6" s="77" t="s">
        <v>11</v>
      </c>
      <c r="I6" s="129" t="s">
        <v>12</v>
      </c>
      <c r="J6" s="130">
        <v>1.6</v>
      </c>
      <c r="K6" s="130">
        <v>1.65</v>
      </c>
      <c r="L6" s="130">
        <v>1.7</v>
      </c>
      <c r="M6" s="130">
        <v>1.75</v>
      </c>
      <c r="N6" s="130">
        <v>1.8</v>
      </c>
      <c r="O6" s="130">
        <v>1.85</v>
      </c>
      <c r="P6" s="130">
        <v>1.9</v>
      </c>
      <c r="Q6" s="130">
        <v>1.95</v>
      </c>
      <c r="R6" s="131">
        <v>2</v>
      </c>
      <c r="S6" s="73" t="s">
        <v>121</v>
      </c>
      <c r="T6" s="72" t="s">
        <v>14</v>
      </c>
      <c r="U6" s="71" t="s">
        <v>15</v>
      </c>
    </row>
    <row r="7" spans="1:21" s="58" customFormat="1" ht="18" customHeight="1">
      <c r="A7" s="132">
        <v>1</v>
      </c>
      <c r="B7" s="133"/>
      <c r="C7" s="45" t="s">
        <v>216</v>
      </c>
      <c r="D7" s="46" t="s">
        <v>217</v>
      </c>
      <c r="E7" s="47" t="s">
        <v>218</v>
      </c>
      <c r="F7" s="48" t="s">
        <v>219</v>
      </c>
      <c r="G7" s="48" t="s">
        <v>220</v>
      </c>
      <c r="H7" s="134"/>
      <c r="I7" s="67">
        <v>18</v>
      </c>
      <c r="J7" s="66"/>
      <c r="K7" s="66"/>
      <c r="L7" s="66"/>
      <c r="M7" s="66" t="s">
        <v>113</v>
      </c>
      <c r="N7" s="66" t="s">
        <v>113</v>
      </c>
      <c r="O7" s="66">
        <v>0</v>
      </c>
      <c r="P7" s="66">
        <v>0</v>
      </c>
      <c r="Q7" s="66" t="s">
        <v>221</v>
      </c>
      <c r="R7" s="66" t="s">
        <v>222</v>
      </c>
      <c r="S7" s="65">
        <v>1.9</v>
      </c>
      <c r="T7" s="135" t="str">
        <f>IF(ISBLANK(S7),"",IF(U7&lt;1.25,"",IF(S7&gt;=1.9,"I A",IF(S7&gt;=1.75,"II A",IF(S7&gt;=1.6,"III A",IF(S7&gt;=1.47,"I JA",IF(S7&gt;=1.35,"II JA",IF(S7&gt;=1.25,"III JA"))))))))</f>
        <v>I A</v>
      </c>
      <c r="U7" s="48" t="s">
        <v>223</v>
      </c>
    </row>
    <row r="8" spans="1:21" s="58" customFormat="1" ht="18" customHeight="1">
      <c r="A8" s="132">
        <v>2</v>
      </c>
      <c r="B8" s="133"/>
      <c r="C8" s="45" t="s">
        <v>224</v>
      </c>
      <c r="D8" s="46" t="s">
        <v>225</v>
      </c>
      <c r="E8" s="47" t="s">
        <v>226</v>
      </c>
      <c r="F8" s="48" t="s">
        <v>38</v>
      </c>
      <c r="G8" s="48" t="s">
        <v>39</v>
      </c>
      <c r="H8" s="134"/>
      <c r="I8" s="67">
        <v>14</v>
      </c>
      <c r="J8" s="66"/>
      <c r="K8" s="66"/>
      <c r="L8" s="66"/>
      <c r="M8" s="66">
        <v>0</v>
      </c>
      <c r="N8" s="66">
        <v>0</v>
      </c>
      <c r="O8" s="66">
        <v>0</v>
      </c>
      <c r="P8" s="66" t="s">
        <v>100</v>
      </c>
      <c r="Q8" s="66"/>
      <c r="R8" s="66"/>
      <c r="S8" s="65">
        <v>1.85</v>
      </c>
      <c r="T8" s="135" t="str">
        <f aca="true" t="shared" si="0" ref="T8:T18">IF(ISBLANK(S8),"",IF(U8&lt;1.25,"",IF(S8&gt;=1.9,"I A",IF(S8&gt;=1.75,"II A",IF(S8&gt;=1.6,"III A",IF(S8&gt;=1.47,"I JA",IF(S8&gt;=1.35,"II JA",IF(S8&gt;=1.25,"III JA"))))))))</f>
        <v>II A</v>
      </c>
      <c r="U8" s="48" t="s">
        <v>227</v>
      </c>
    </row>
    <row r="9" spans="1:21" s="58" customFormat="1" ht="18" customHeight="1">
      <c r="A9" s="132">
        <v>3</v>
      </c>
      <c r="B9" s="133"/>
      <c r="C9" s="45" t="s">
        <v>228</v>
      </c>
      <c r="D9" s="46" t="s">
        <v>229</v>
      </c>
      <c r="E9" s="47" t="s">
        <v>230</v>
      </c>
      <c r="F9" s="48" t="s">
        <v>231</v>
      </c>
      <c r="G9" s="48"/>
      <c r="H9" s="134"/>
      <c r="I9" s="67">
        <v>11</v>
      </c>
      <c r="J9" s="66"/>
      <c r="K9" s="66">
        <v>0</v>
      </c>
      <c r="L9" s="66">
        <v>0</v>
      </c>
      <c r="M9" s="66" t="s">
        <v>113</v>
      </c>
      <c r="N9" s="66" t="s">
        <v>113</v>
      </c>
      <c r="O9" s="66">
        <v>0</v>
      </c>
      <c r="P9" s="66" t="s">
        <v>100</v>
      </c>
      <c r="Q9" s="66"/>
      <c r="R9" s="66"/>
      <c r="S9" s="65">
        <v>1.85</v>
      </c>
      <c r="T9" s="135" t="str">
        <f t="shared" si="0"/>
        <v>II A</v>
      </c>
      <c r="U9" s="48" t="s">
        <v>232</v>
      </c>
    </row>
    <row r="10" spans="1:21" s="58" customFormat="1" ht="18" customHeight="1">
      <c r="A10" s="132">
        <v>4</v>
      </c>
      <c r="B10" s="133"/>
      <c r="C10" s="45" t="s">
        <v>233</v>
      </c>
      <c r="D10" s="46" t="s">
        <v>234</v>
      </c>
      <c r="E10" s="47" t="s">
        <v>235</v>
      </c>
      <c r="F10" s="48" t="s">
        <v>236</v>
      </c>
      <c r="G10" s="48" t="s">
        <v>90</v>
      </c>
      <c r="H10" s="134"/>
      <c r="I10" s="67">
        <v>9</v>
      </c>
      <c r="J10" s="66"/>
      <c r="K10" s="66"/>
      <c r="L10" s="66">
        <v>0</v>
      </c>
      <c r="M10" s="66">
        <v>0</v>
      </c>
      <c r="N10" s="66">
        <v>0</v>
      </c>
      <c r="O10" s="66" t="s">
        <v>105</v>
      </c>
      <c r="P10" s="66" t="s">
        <v>100</v>
      </c>
      <c r="Q10" s="66"/>
      <c r="R10" s="66"/>
      <c r="S10" s="65">
        <v>1.85</v>
      </c>
      <c r="T10" s="135" t="str">
        <f t="shared" si="0"/>
        <v>II A</v>
      </c>
      <c r="U10" s="48" t="s">
        <v>237</v>
      </c>
    </row>
    <row r="11" spans="1:21" s="58" customFormat="1" ht="18" customHeight="1">
      <c r="A11" s="132">
        <v>5</v>
      </c>
      <c r="B11" s="133"/>
      <c r="C11" s="45" t="s">
        <v>238</v>
      </c>
      <c r="D11" s="46" t="s">
        <v>239</v>
      </c>
      <c r="E11" s="47" t="s">
        <v>240</v>
      </c>
      <c r="F11" s="48" t="s">
        <v>236</v>
      </c>
      <c r="G11" s="48" t="s">
        <v>90</v>
      </c>
      <c r="H11" s="134"/>
      <c r="I11" s="67">
        <v>8</v>
      </c>
      <c r="J11" s="66"/>
      <c r="K11" s="66"/>
      <c r="L11" s="66"/>
      <c r="M11" s="66">
        <v>0</v>
      </c>
      <c r="N11" s="66" t="s">
        <v>113</v>
      </c>
      <c r="O11" s="66" t="s">
        <v>105</v>
      </c>
      <c r="P11" s="66" t="s">
        <v>100</v>
      </c>
      <c r="Q11" s="66"/>
      <c r="R11" s="66"/>
      <c r="S11" s="65">
        <v>1.85</v>
      </c>
      <c r="T11" s="135" t="str">
        <f t="shared" si="0"/>
        <v>II A</v>
      </c>
      <c r="U11" s="48" t="s">
        <v>241</v>
      </c>
    </row>
    <row r="12" spans="1:21" s="58" customFormat="1" ht="18" customHeight="1">
      <c r="A12" s="132">
        <v>6</v>
      </c>
      <c r="B12" s="133"/>
      <c r="C12" s="45" t="s">
        <v>242</v>
      </c>
      <c r="D12" s="46" t="s">
        <v>243</v>
      </c>
      <c r="E12" s="47" t="s">
        <v>244</v>
      </c>
      <c r="F12" s="48" t="s">
        <v>245</v>
      </c>
      <c r="G12" s="48" t="s">
        <v>246</v>
      </c>
      <c r="H12" s="134"/>
      <c r="I12" s="67">
        <v>7</v>
      </c>
      <c r="J12" s="66"/>
      <c r="K12" s="66"/>
      <c r="L12" s="66">
        <v>0</v>
      </c>
      <c r="M12" s="66">
        <v>0</v>
      </c>
      <c r="N12" s="66">
        <v>0</v>
      </c>
      <c r="O12" s="66" t="s">
        <v>100</v>
      </c>
      <c r="P12" s="66"/>
      <c r="Q12" s="66"/>
      <c r="R12" s="66"/>
      <c r="S12" s="65">
        <v>1.8</v>
      </c>
      <c r="T12" s="135" t="str">
        <f t="shared" si="0"/>
        <v>II A</v>
      </c>
      <c r="U12" s="48" t="s">
        <v>247</v>
      </c>
    </row>
    <row r="13" spans="1:21" s="58" customFormat="1" ht="18" customHeight="1">
      <c r="A13" s="132">
        <v>7</v>
      </c>
      <c r="B13" s="133"/>
      <c r="C13" s="45" t="s">
        <v>166</v>
      </c>
      <c r="D13" s="46" t="s">
        <v>248</v>
      </c>
      <c r="E13" s="47" t="s">
        <v>249</v>
      </c>
      <c r="F13" s="48" t="s">
        <v>181</v>
      </c>
      <c r="G13" s="48" t="s">
        <v>180</v>
      </c>
      <c r="H13" s="134"/>
      <c r="I13" s="67">
        <v>6</v>
      </c>
      <c r="J13" s="66"/>
      <c r="K13" s="66"/>
      <c r="L13" s="66">
        <v>0</v>
      </c>
      <c r="M13" s="66" t="s">
        <v>113</v>
      </c>
      <c r="N13" s="66">
        <v>0</v>
      </c>
      <c r="O13" s="66" t="s">
        <v>100</v>
      </c>
      <c r="P13" s="66"/>
      <c r="Q13" s="66"/>
      <c r="R13" s="66"/>
      <c r="S13" s="65">
        <v>1.8</v>
      </c>
      <c r="T13" s="135" t="str">
        <f t="shared" si="0"/>
        <v>II A</v>
      </c>
      <c r="U13" s="48" t="s">
        <v>178</v>
      </c>
    </row>
    <row r="14" spans="1:21" s="58" customFormat="1" ht="18" customHeight="1">
      <c r="A14" s="132">
        <v>8</v>
      </c>
      <c r="B14" s="133"/>
      <c r="C14" s="45" t="s">
        <v>250</v>
      </c>
      <c r="D14" s="46" t="s">
        <v>251</v>
      </c>
      <c r="E14" s="47" t="s">
        <v>252</v>
      </c>
      <c r="F14" s="48" t="s">
        <v>236</v>
      </c>
      <c r="G14" s="48" t="s">
        <v>90</v>
      </c>
      <c r="H14" s="134"/>
      <c r="I14" s="67">
        <v>5</v>
      </c>
      <c r="J14" s="66"/>
      <c r="K14" s="66">
        <v>0</v>
      </c>
      <c r="L14" s="66">
        <v>0</v>
      </c>
      <c r="M14" s="66">
        <v>0</v>
      </c>
      <c r="N14" s="66" t="s">
        <v>100</v>
      </c>
      <c r="O14" s="66"/>
      <c r="P14" s="66"/>
      <c r="Q14" s="66"/>
      <c r="R14" s="66"/>
      <c r="S14" s="65">
        <v>1.75</v>
      </c>
      <c r="T14" s="135" t="str">
        <f t="shared" si="0"/>
        <v>II A</v>
      </c>
      <c r="U14" s="48" t="s">
        <v>253</v>
      </c>
    </row>
    <row r="15" spans="1:21" s="58" customFormat="1" ht="18" customHeight="1">
      <c r="A15" s="132">
        <v>9</v>
      </c>
      <c r="B15" s="133"/>
      <c r="C15" s="45" t="s">
        <v>254</v>
      </c>
      <c r="D15" s="46" t="s">
        <v>255</v>
      </c>
      <c r="E15" s="47" t="s">
        <v>256</v>
      </c>
      <c r="F15" s="48" t="s">
        <v>257</v>
      </c>
      <c r="G15" s="48" t="s">
        <v>258</v>
      </c>
      <c r="H15" s="134"/>
      <c r="I15" s="67">
        <v>4</v>
      </c>
      <c r="J15" s="66"/>
      <c r="K15" s="66">
        <v>0</v>
      </c>
      <c r="L15" s="66">
        <v>0</v>
      </c>
      <c r="M15" s="66" t="s">
        <v>113</v>
      </c>
      <c r="N15" s="66" t="s">
        <v>100</v>
      </c>
      <c r="O15" s="66"/>
      <c r="P15" s="66"/>
      <c r="Q15" s="66"/>
      <c r="R15" s="66"/>
      <c r="S15" s="65">
        <v>1.75</v>
      </c>
      <c r="T15" s="135" t="str">
        <f t="shared" si="0"/>
        <v>II A</v>
      </c>
      <c r="U15" s="48" t="s">
        <v>259</v>
      </c>
    </row>
    <row r="16" spans="1:21" s="58" customFormat="1" ht="18" customHeight="1">
      <c r="A16" s="132">
        <v>10</v>
      </c>
      <c r="B16" s="133"/>
      <c r="C16" s="45" t="s">
        <v>260</v>
      </c>
      <c r="D16" s="46" t="s">
        <v>261</v>
      </c>
      <c r="E16" s="47" t="s">
        <v>262</v>
      </c>
      <c r="F16" s="48" t="s">
        <v>263</v>
      </c>
      <c r="G16" s="48" t="s">
        <v>90</v>
      </c>
      <c r="H16" s="134"/>
      <c r="I16" s="67">
        <v>3</v>
      </c>
      <c r="J16" s="66"/>
      <c r="K16" s="66">
        <v>0</v>
      </c>
      <c r="L16" s="66" t="s">
        <v>113</v>
      </c>
      <c r="M16" s="66" t="s">
        <v>100</v>
      </c>
      <c r="N16" s="66"/>
      <c r="O16" s="66"/>
      <c r="P16" s="66"/>
      <c r="Q16" s="66"/>
      <c r="R16" s="66"/>
      <c r="S16" s="65">
        <v>1.7</v>
      </c>
      <c r="T16" s="135" t="str">
        <f t="shared" si="0"/>
        <v>III A</v>
      </c>
      <c r="U16" s="48" t="s">
        <v>264</v>
      </c>
    </row>
    <row r="17" spans="1:21" s="58" customFormat="1" ht="18" customHeight="1">
      <c r="A17" s="132">
        <v>11</v>
      </c>
      <c r="B17" s="133"/>
      <c r="C17" s="45" t="s">
        <v>265</v>
      </c>
      <c r="D17" s="46" t="s">
        <v>266</v>
      </c>
      <c r="E17" s="47" t="s">
        <v>267</v>
      </c>
      <c r="F17" s="48" t="s">
        <v>64</v>
      </c>
      <c r="G17" s="48" t="s">
        <v>65</v>
      </c>
      <c r="H17" s="134"/>
      <c r="I17" s="67">
        <v>2</v>
      </c>
      <c r="J17" s="66"/>
      <c r="K17" s="66">
        <v>0</v>
      </c>
      <c r="L17" s="66" t="s">
        <v>100</v>
      </c>
      <c r="M17" s="66"/>
      <c r="N17" s="66"/>
      <c r="O17" s="66"/>
      <c r="P17" s="66"/>
      <c r="Q17" s="66"/>
      <c r="R17" s="66"/>
      <c r="S17" s="65">
        <v>1.65</v>
      </c>
      <c r="T17" s="135" t="str">
        <f t="shared" si="0"/>
        <v>III A</v>
      </c>
      <c r="U17" s="48" t="s">
        <v>268</v>
      </c>
    </row>
    <row r="18" spans="1:21" s="58" customFormat="1" ht="18" customHeight="1">
      <c r="A18" s="132">
        <v>12</v>
      </c>
      <c r="B18" s="133"/>
      <c r="C18" s="45" t="s">
        <v>269</v>
      </c>
      <c r="D18" s="46" t="s">
        <v>270</v>
      </c>
      <c r="E18" s="47" t="s">
        <v>271</v>
      </c>
      <c r="F18" s="48" t="s">
        <v>55</v>
      </c>
      <c r="G18" s="48" t="s">
        <v>39</v>
      </c>
      <c r="H18" s="134"/>
      <c r="I18" s="67">
        <v>1</v>
      </c>
      <c r="J18" s="66">
        <v>0</v>
      </c>
      <c r="K18" s="66" t="s">
        <v>100</v>
      </c>
      <c r="L18" s="66"/>
      <c r="M18" s="66"/>
      <c r="N18" s="66"/>
      <c r="O18" s="66"/>
      <c r="P18" s="66"/>
      <c r="Q18" s="66"/>
      <c r="R18" s="66"/>
      <c r="S18" s="65">
        <v>1.6</v>
      </c>
      <c r="T18" s="135" t="str">
        <f t="shared" si="0"/>
        <v>III A</v>
      </c>
      <c r="U18" s="48" t="s">
        <v>272</v>
      </c>
    </row>
  </sheetData>
  <sheetProtection/>
  <mergeCells count="1">
    <mergeCell ref="J5:R5"/>
  </mergeCells>
  <printOptions horizontalCentered="1"/>
  <pageMargins left="0.1968503937007874" right="0.15748031496062992" top="0.7874015748031497" bottom="0.3937007874015748" header="0.3937007874015748" footer="0.3937007874015748"/>
  <pageSetup horizontalDpi="600" verticalDpi="600" orientation="landscape" paperSize="9" scale="9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</sheetPr>
  <dimension ref="A1:AJ1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57421875" style="62" customWidth="1"/>
    <col min="2" max="2" width="5.421875" style="62" hidden="1" customWidth="1"/>
    <col min="3" max="3" width="9.140625" style="58" customWidth="1"/>
    <col min="4" max="4" width="13.28125" style="58" bestFit="1" customWidth="1"/>
    <col min="5" max="5" width="10.28125" style="61" customWidth="1"/>
    <col min="6" max="6" width="7.28125" style="60" bestFit="1" customWidth="1"/>
    <col min="7" max="7" width="8.140625" style="60" customWidth="1"/>
    <col min="8" max="8" width="5.7109375" style="59" customWidth="1"/>
    <col min="9" max="9" width="5.57421875" style="59" customWidth="1"/>
    <col min="10" max="21" width="4.28125" style="58" customWidth="1"/>
    <col min="22" max="22" width="7.00390625" style="58" customWidth="1"/>
    <col min="23" max="23" width="5.8515625" style="58" customWidth="1"/>
    <col min="24" max="24" width="18.00390625" style="58" customWidth="1"/>
    <col min="25" max="227" width="9.140625" style="58" customWidth="1"/>
    <col min="228" max="16384" width="9.140625" style="57" customWidth="1"/>
  </cols>
  <sheetData>
    <row r="1" spans="1:12" s="85" customFormat="1" ht="15.75">
      <c r="A1" s="99" t="s">
        <v>0</v>
      </c>
      <c r="D1" s="90"/>
      <c r="E1" s="89"/>
      <c r="F1" s="89"/>
      <c r="G1" s="89"/>
      <c r="H1" s="97"/>
      <c r="I1" s="97"/>
      <c r="J1" s="96"/>
      <c r="K1" s="98"/>
      <c r="L1" s="98"/>
    </row>
    <row r="2" spans="1:12" s="85" customFormat="1" ht="15.75">
      <c r="A2" s="85" t="s">
        <v>1</v>
      </c>
      <c r="D2" s="90"/>
      <c r="E2" s="89"/>
      <c r="F2" s="89"/>
      <c r="G2" s="97"/>
      <c r="H2" s="97"/>
      <c r="I2" s="96"/>
      <c r="J2" s="96"/>
      <c r="K2" s="96"/>
      <c r="L2" s="95"/>
    </row>
    <row r="3" spans="1:36" s="91" customFormat="1" ht="12" customHeight="1">
      <c r="A3" s="62"/>
      <c r="B3" s="62"/>
      <c r="C3" s="58"/>
      <c r="D3" s="94"/>
      <c r="E3" s="84"/>
      <c r="F3" s="93"/>
      <c r="G3" s="93"/>
      <c r="H3" s="59"/>
      <c r="I3" s="59"/>
      <c r="J3" s="59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</row>
    <row r="4" spans="1:36" s="82" customFormat="1" ht="16.5" thickBot="1">
      <c r="A4" s="87"/>
      <c r="B4" s="87"/>
      <c r="C4" s="85" t="s">
        <v>123</v>
      </c>
      <c r="D4" s="85"/>
      <c r="E4" s="90"/>
      <c r="F4" s="89"/>
      <c r="G4" s="88"/>
      <c r="H4" s="87"/>
      <c r="I4" s="87"/>
      <c r="J4" s="87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</row>
    <row r="5" spans="3:21" s="82" customFormat="1" ht="18" customHeight="1" thickBot="1">
      <c r="C5" s="85"/>
      <c r="D5" s="85"/>
      <c r="E5" s="84"/>
      <c r="F5" s="83"/>
      <c r="G5" s="83"/>
      <c r="H5" s="60"/>
      <c r="I5" s="60"/>
      <c r="J5" s="549" t="s">
        <v>4</v>
      </c>
      <c r="K5" s="550"/>
      <c r="L5" s="550"/>
      <c r="M5" s="550"/>
      <c r="N5" s="550"/>
      <c r="O5" s="550"/>
      <c r="P5" s="550"/>
      <c r="Q5" s="550"/>
      <c r="R5" s="550"/>
      <c r="S5" s="550"/>
      <c r="T5" s="550"/>
      <c r="U5" s="551"/>
    </row>
    <row r="6" spans="1:24" s="70" customFormat="1" ht="27" customHeight="1" thickBot="1">
      <c r="A6" s="28" t="s">
        <v>122</v>
      </c>
      <c r="B6" s="81"/>
      <c r="C6" s="80" t="s">
        <v>6</v>
      </c>
      <c r="D6" s="79" t="s">
        <v>7</v>
      </c>
      <c r="E6" s="78" t="s">
        <v>8</v>
      </c>
      <c r="F6" s="76" t="s">
        <v>9</v>
      </c>
      <c r="G6" s="77" t="s">
        <v>10</v>
      </c>
      <c r="H6" s="77" t="s">
        <v>11</v>
      </c>
      <c r="I6" s="76" t="s">
        <v>12</v>
      </c>
      <c r="J6" s="75">
        <v>2</v>
      </c>
      <c r="K6" s="75">
        <v>2.2</v>
      </c>
      <c r="L6" s="75">
        <v>2.35</v>
      </c>
      <c r="M6" s="75">
        <v>2.5</v>
      </c>
      <c r="N6" s="75">
        <v>2.6</v>
      </c>
      <c r="O6" s="75">
        <v>2.7</v>
      </c>
      <c r="P6" s="75">
        <v>2.8</v>
      </c>
      <c r="Q6" s="75">
        <v>3</v>
      </c>
      <c r="R6" s="75">
        <v>3.1</v>
      </c>
      <c r="S6" s="75">
        <v>3.2</v>
      </c>
      <c r="T6" s="75">
        <v>3.3</v>
      </c>
      <c r="U6" s="74">
        <v>3.4</v>
      </c>
      <c r="V6" s="73" t="s">
        <v>121</v>
      </c>
      <c r="W6" s="72" t="s">
        <v>14</v>
      </c>
      <c r="X6" s="71" t="s">
        <v>15</v>
      </c>
    </row>
    <row r="7" spans="1:24" s="63" customFormat="1" ht="18" customHeight="1">
      <c r="A7" s="69">
        <v>1</v>
      </c>
      <c r="B7" s="68"/>
      <c r="C7" s="45" t="s">
        <v>120</v>
      </c>
      <c r="D7" s="46" t="s">
        <v>119</v>
      </c>
      <c r="E7" s="47" t="s">
        <v>118</v>
      </c>
      <c r="F7" s="48" t="s">
        <v>19</v>
      </c>
      <c r="G7" s="48" t="s">
        <v>20</v>
      </c>
      <c r="H7" s="48"/>
      <c r="I7" s="67">
        <v>18</v>
      </c>
      <c r="J7" s="66"/>
      <c r="K7" s="66"/>
      <c r="L7" s="66"/>
      <c r="M7" s="66"/>
      <c r="N7" s="66"/>
      <c r="O7" s="66"/>
      <c r="P7" s="66"/>
      <c r="Q7" s="66">
        <v>0</v>
      </c>
      <c r="R7" s="66" t="s">
        <v>117</v>
      </c>
      <c r="S7" s="66">
        <v>0</v>
      </c>
      <c r="T7" s="66" t="s">
        <v>113</v>
      </c>
      <c r="U7" s="66" t="s">
        <v>100</v>
      </c>
      <c r="V7" s="65">
        <v>3.3</v>
      </c>
      <c r="W7" s="64" t="str">
        <f aca="true" t="shared" si="0" ref="W7:W12">IF(ISBLANK(V7),"",IF(V7&lt;1.15,"",IF(V7&gt;=1.65,"I A",IF(V7&gt;=1.5,"II A",IF(V7&gt;=1.39,"III A",IF(V7&gt;=1.3,"I JA",IF(V7&gt;=1.22,"II JA",IF(V7&gt;=1.15,"III JA"))))))))</f>
        <v>I A</v>
      </c>
      <c r="X7" s="48" t="s">
        <v>94</v>
      </c>
    </row>
    <row r="8" spans="1:24" s="63" customFormat="1" ht="18" customHeight="1">
      <c r="A8" s="69">
        <v>2</v>
      </c>
      <c r="B8" s="68"/>
      <c r="C8" s="45" t="s">
        <v>116</v>
      </c>
      <c r="D8" s="46" t="s">
        <v>115</v>
      </c>
      <c r="E8" s="47" t="s">
        <v>114</v>
      </c>
      <c r="F8" s="48" t="s">
        <v>38</v>
      </c>
      <c r="G8" s="48" t="s">
        <v>39</v>
      </c>
      <c r="H8" s="48"/>
      <c r="I8" s="67">
        <v>14</v>
      </c>
      <c r="J8" s="66"/>
      <c r="K8" s="66"/>
      <c r="L8" s="66">
        <v>0</v>
      </c>
      <c r="M8" s="66">
        <v>0</v>
      </c>
      <c r="N8" s="66" t="s">
        <v>113</v>
      </c>
      <c r="O8" s="66">
        <v>0</v>
      </c>
      <c r="P8" s="66" t="s">
        <v>100</v>
      </c>
      <c r="Q8" s="66"/>
      <c r="R8" s="66"/>
      <c r="S8" s="66"/>
      <c r="T8" s="66"/>
      <c r="U8" s="66"/>
      <c r="V8" s="65">
        <v>2.7</v>
      </c>
      <c r="W8" s="64" t="str">
        <f t="shared" si="0"/>
        <v>I A</v>
      </c>
      <c r="X8" s="48" t="s">
        <v>112</v>
      </c>
    </row>
    <row r="9" spans="1:24" s="63" customFormat="1" ht="18" customHeight="1">
      <c r="A9" s="69">
        <v>3</v>
      </c>
      <c r="B9" s="68"/>
      <c r="C9" s="45" t="s">
        <v>111</v>
      </c>
      <c r="D9" s="46" t="s">
        <v>110</v>
      </c>
      <c r="E9" s="47" t="s">
        <v>109</v>
      </c>
      <c r="F9" s="48" t="s">
        <v>38</v>
      </c>
      <c r="G9" s="48" t="s">
        <v>39</v>
      </c>
      <c r="H9" s="48"/>
      <c r="I9" s="67">
        <v>11</v>
      </c>
      <c r="J9" s="66">
        <v>0</v>
      </c>
      <c r="K9" s="66">
        <v>0</v>
      </c>
      <c r="L9" s="66">
        <v>0</v>
      </c>
      <c r="M9" s="66">
        <v>0</v>
      </c>
      <c r="N9" s="66" t="s">
        <v>100</v>
      </c>
      <c r="O9" s="66"/>
      <c r="P9" s="66"/>
      <c r="Q9" s="66"/>
      <c r="R9" s="66"/>
      <c r="S9" s="66"/>
      <c r="T9" s="66"/>
      <c r="U9" s="66"/>
      <c r="V9" s="65">
        <v>2.5</v>
      </c>
      <c r="W9" s="64" t="str">
        <f t="shared" si="0"/>
        <v>I A</v>
      </c>
      <c r="X9" s="48" t="s">
        <v>108</v>
      </c>
    </row>
    <row r="10" spans="1:24" s="63" customFormat="1" ht="18" customHeight="1">
      <c r="A10" s="69">
        <v>4</v>
      </c>
      <c r="B10" s="68"/>
      <c r="C10" s="45" t="s">
        <v>107</v>
      </c>
      <c r="D10" s="46" t="s">
        <v>106</v>
      </c>
      <c r="E10" s="47" t="s">
        <v>63</v>
      </c>
      <c r="F10" s="48" t="s">
        <v>55</v>
      </c>
      <c r="G10" s="48" t="s">
        <v>39</v>
      </c>
      <c r="H10" s="48"/>
      <c r="I10" s="67">
        <v>9</v>
      </c>
      <c r="J10" s="66">
        <v>0</v>
      </c>
      <c r="K10" s="66">
        <v>0</v>
      </c>
      <c r="L10" s="66" t="s">
        <v>105</v>
      </c>
      <c r="M10" s="66" t="s">
        <v>100</v>
      </c>
      <c r="N10" s="66"/>
      <c r="O10" s="66"/>
      <c r="P10" s="66"/>
      <c r="Q10" s="66"/>
      <c r="R10" s="66"/>
      <c r="S10" s="66"/>
      <c r="T10" s="66"/>
      <c r="U10" s="66"/>
      <c r="V10" s="65">
        <v>2.35</v>
      </c>
      <c r="W10" s="64" t="str">
        <f t="shared" si="0"/>
        <v>I A</v>
      </c>
      <c r="X10" s="48" t="s">
        <v>104</v>
      </c>
    </row>
    <row r="11" spans="1:24" s="63" customFormat="1" ht="18" customHeight="1">
      <c r="A11" s="69">
        <v>5</v>
      </c>
      <c r="B11" s="68"/>
      <c r="C11" s="45" t="s">
        <v>103</v>
      </c>
      <c r="D11" s="46" t="s">
        <v>102</v>
      </c>
      <c r="E11" s="47" t="s">
        <v>101</v>
      </c>
      <c r="F11" s="48" t="s">
        <v>55</v>
      </c>
      <c r="G11" s="48" t="s">
        <v>39</v>
      </c>
      <c r="H11" s="48"/>
      <c r="I11" s="67">
        <v>8</v>
      </c>
      <c r="J11" s="66">
        <v>0</v>
      </c>
      <c r="K11" s="66" t="s">
        <v>100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5">
        <v>2</v>
      </c>
      <c r="W11" s="64" t="str">
        <f t="shared" si="0"/>
        <v>I A</v>
      </c>
      <c r="X11" s="48" t="s">
        <v>99</v>
      </c>
    </row>
    <row r="12" spans="1:24" s="63" customFormat="1" ht="18" customHeight="1">
      <c r="A12" s="69"/>
      <c r="B12" s="68"/>
      <c r="C12" s="45" t="s">
        <v>98</v>
      </c>
      <c r="D12" s="46" t="s">
        <v>97</v>
      </c>
      <c r="E12" s="47" t="s">
        <v>96</v>
      </c>
      <c r="F12" s="48" t="s">
        <v>60</v>
      </c>
      <c r="G12" s="48" t="s">
        <v>20</v>
      </c>
      <c r="H12" s="48"/>
      <c r="I12" s="67" t="s">
        <v>50</v>
      </c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5" t="s">
        <v>95</v>
      </c>
      <c r="W12" s="64" t="str">
        <f t="shared" si="0"/>
        <v>I A</v>
      </c>
      <c r="X12" s="48" t="s">
        <v>94</v>
      </c>
    </row>
  </sheetData>
  <sheetProtection/>
  <mergeCells count="1">
    <mergeCell ref="J5:U5"/>
  </mergeCells>
  <printOptions horizontalCentered="1"/>
  <pageMargins left="0.1968503937007874" right="0.15748031496062992" top="0.5118110236220472" bottom="0.15748031496062992" header="0.5118110236220472" footer="0.15748031496062992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</sheetPr>
  <dimension ref="A1:AH1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421875" style="62" customWidth="1"/>
    <col min="2" max="2" width="4.28125" style="62" hidden="1" customWidth="1"/>
    <col min="3" max="3" width="9.140625" style="58" customWidth="1"/>
    <col min="4" max="4" width="11.57421875" style="58" customWidth="1"/>
    <col min="5" max="5" width="10.7109375" style="61" customWidth="1"/>
    <col min="6" max="6" width="10.28125" style="60" customWidth="1"/>
    <col min="7" max="7" width="10.421875" style="60" bestFit="1" customWidth="1"/>
    <col min="8" max="8" width="9.28125" style="59" bestFit="1" customWidth="1"/>
    <col min="9" max="9" width="5.8515625" style="59" bestFit="1" customWidth="1"/>
    <col min="10" max="19" width="4.7109375" style="58" customWidth="1"/>
    <col min="20" max="20" width="7.00390625" style="58" customWidth="1"/>
    <col min="21" max="21" width="4.7109375" style="58" bestFit="1" customWidth="1"/>
    <col min="22" max="22" width="18.00390625" style="58" customWidth="1"/>
    <col min="23" max="235" width="9.140625" style="58" customWidth="1"/>
    <col min="236" max="16384" width="9.140625" style="57" customWidth="1"/>
  </cols>
  <sheetData>
    <row r="1" spans="1:12" s="85" customFormat="1" ht="15.75">
      <c r="A1" s="99" t="s">
        <v>0</v>
      </c>
      <c r="D1" s="90"/>
      <c r="E1" s="89"/>
      <c r="F1" s="89"/>
      <c r="G1" s="89"/>
      <c r="H1" s="97"/>
      <c r="I1" s="97"/>
      <c r="J1" s="96"/>
      <c r="K1" s="98"/>
      <c r="L1" s="98"/>
    </row>
    <row r="2" spans="1:12" s="85" customFormat="1" ht="15.75">
      <c r="A2" s="85" t="s">
        <v>1</v>
      </c>
      <c r="D2" s="90"/>
      <c r="E2" s="89"/>
      <c r="F2" s="89"/>
      <c r="G2" s="97"/>
      <c r="H2" s="97"/>
      <c r="I2" s="96"/>
      <c r="J2" s="96"/>
      <c r="K2" s="96"/>
      <c r="L2" s="95"/>
    </row>
    <row r="3" spans="1:34" s="91" customFormat="1" ht="12" customHeight="1">
      <c r="A3" s="62"/>
      <c r="B3" s="62"/>
      <c r="C3" s="58"/>
      <c r="D3" s="94"/>
      <c r="E3" s="84"/>
      <c r="F3" s="93"/>
      <c r="G3" s="93"/>
      <c r="H3" s="59"/>
      <c r="I3" s="59"/>
      <c r="J3" s="59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</row>
    <row r="4" spans="1:34" s="82" customFormat="1" ht="16.5" thickBot="1">
      <c r="A4" s="87"/>
      <c r="B4" s="87"/>
      <c r="C4" s="85" t="s">
        <v>392</v>
      </c>
      <c r="D4" s="85"/>
      <c r="E4" s="90"/>
      <c r="F4" s="89"/>
      <c r="G4" s="88"/>
      <c r="H4" s="87"/>
      <c r="I4" s="87"/>
      <c r="J4" s="87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</row>
    <row r="5" spans="3:19" s="82" customFormat="1" ht="18" customHeight="1" thickBot="1">
      <c r="C5" s="85"/>
      <c r="D5" s="85"/>
      <c r="E5" s="84"/>
      <c r="F5" s="83"/>
      <c r="G5" s="83"/>
      <c r="H5" s="60"/>
      <c r="I5" s="60"/>
      <c r="J5" s="549" t="s">
        <v>4</v>
      </c>
      <c r="K5" s="550"/>
      <c r="L5" s="550"/>
      <c r="M5" s="550"/>
      <c r="N5" s="550"/>
      <c r="O5" s="550"/>
      <c r="P5" s="550"/>
      <c r="Q5" s="550"/>
      <c r="R5" s="550"/>
      <c r="S5" s="551"/>
    </row>
    <row r="6" spans="1:22" s="70" customFormat="1" ht="18" customHeight="1" thickBot="1">
      <c r="A6" s="28" t="s">
        <v>122</v>
      </c>
      <c r="B6" s="81" t="s">
        <v>126</v>
      </c>
      <c r="C6" s="80" t="s">
        <v>6</v>
      </c>
      <c r="D6" s="79" t="s">
        <v>7</v>
      </c>
      <c r="E6" s="78" t="s">
        <v>8</v>
      </c>
      <c r="F6" s="76" t="s">
        <v>9</v>
      </c>
      <c r="G6" s="76" t="s">
        <v>10</v>
      </c>
      <c r="H6" s="129" t="s">
        <v>11</v>
      </c>
      <c r="I6" s="129" t="s">
        <v>12</v>
      </c>
      <c r="J6" s="130">
        <v>2.2</v>
      </c>
      <c r="K6" s="130">
        <v>2.4</v>
      </c>
      <c r="L6" s="130">
        <v>2.55</v>
      </c>
      <c r="M6" s="130">
        <v>2.7</v>
      </c>
      <c r="N6" s="130">
        <v>2.8</v>
      </c>
      <c r="O6" s="130">
        <v>2.9</v>
      </c>
      <c r="P6" s="130">
        <v>3</v>
      </c>
      <c r="Q6" s="130">
        <v>3.1</v>
      </c>
      <c r="R6" s="130">
        <v>3.2</v>
      </c>
      <c r="S6" s="131">
        <v>3.3</v>
      </c>
      <c r="T6" s="73" t="s">
        <v>121</v>
      </c>
      <c r="U6" s="72" t="s">
        <v>14</v>
      </c>
      <c r="V6" s="71" t="s">
        <v>15</v>
      </c>
    </row>
    <row r="7" spans="1:22" s="58" customFormat="1" ht="18" customHeight="1">
      <c r="A7" s="132">
        <v>1</v>
      </c>
      <c r="B7" s="133"/>
      <c r="C7" s="45" t="s">
        <v>285</v>
      </c>
      <c r="D7" s="46" t="s">
        <v>391</v>
      </c>
      <c r="E7" s="47" t="s">
        <v>390</v>
      </c>
      <c r="F7" s="48" t="s">
        <v>378</v>
      </c>
      <c r="G7" s="48" t="s">
        <v>39</v>
      </c>
      <c r="H7" s="196"/>
      <c r="I7" s="67" t="s">
        <v>50</v>
      </c>
      <c r="J7" s="66"/>
      <c r="K7" s="66">
        <v>0</v>
      </c>
      <c r="L7" s="66">
        <v>0</v>
      </c>
      <c r="M7" s="66">
        <v>0</v>
      </c>
      <c r="N7" s="66" t="s">
        <v>113</v>
      </c>
      <c r="O7" s="66">
        <v>0</v>
      </c>
      <c r="P7" s="66" t="s">
        <v>113</v>
      </c>
      <c r="Q7" s="66" t="s">
        <v>100</v>
      </c>
      <c r="R7" s="66"/>
      <c r="S7" s="66"/>
      <c r="T7" s="65">
        <v>3</v>
      </c>
      <c r="U7" s="194" t="str">
        <f>IF(ISBLANK(T7),"",IF(T7&lt;1.9,"",IF(T7&gt;=4.1,"I A",IF(T7&gt;=3.5,"II A",IF(T7&gt;=3.05,"III A",IF(T7&gt;=2.6,"I JA",IF(T7&gt;=2.2,"II JA",IF(T7&gt;=1.9,"III JA"))))))))</f>
        <v>I JA</v>
      </c>
      <c r="V7" s="48" t="s">
        <v>112</v>
      </c>
    </row>
    <row r="8" spans="1:22" s="58" customFormat="1" ht="25.5" customHeight="1">
      <c r="A8" s="132">
        <v>2</v>
      </c>
      <c r="B8" s="133"/>
      <c r="C8" s="45" t="s">
        <v>314</v>
      </c>
      <c r="D8" s="46" t="s">
        <v>389</v>
      </c>
      <c r="E8" s="47" t="s">
        <v>388</v>
      </c>
      <c r="F8" s="48" t="s">
        <v>387</v>
      </c>
      <c r="G8" s="48" t="s">
        <v>386</v>
      </c>
      <c r="H8" s="134"/>
      <c r="I8" s="67">
        <v>18</v>
      </c>
      <c r="J8" s="66"/>
      <c r="K8" s="66"/>
      <c r="L8" s="66"/>
      <c r="M8" s="66">
        <v>0</v>
      </c>
      <c r="N8" s="66" t="s">
        <v>113</v>
      </c>
      <c r="O8" s="66">
        <v>0</v>
      </c>
      <c r="P8" s="66" t="s">
        <v>105</v>
      </c>
      <c r="Q8" s="66" t="s">
        <v>100</v>
      </c>
      <c r="R8" s="66"/>
      <c r="S8" s="66"/>
      <c r="T8" s="65">
        <v>3</v>
      </c>
      <c r="U8" s="194" t="str">
        <f>IF(ISBLANK(T8),"",IF(T8&lt;1.9,"",IF(T8&gt;=4.1,"I A",IF(T8&gt;=3.5,"II A",IF(T8&gt;=3.05,"III A",IF(T8&gt;=2.6,"I JA",IF(T8&gt;=2.2,"II JA",IF(T8&gt;=1.9,"III JA"))))))))</f>
        <v>I JA</v>
      </c>
      <c r="V8" s="195" t="s">
        <v>385</v>
      </c>
    </row>
    <row r="9" spans="1:22" s="58" customFormat="1" ht="18" customHeight="1">
      <c r="A9" s="132">
        <v>3</v>
      </c>
      <c r="B9" s="133"/>
      <c r="C9" s="45" t="s">
        <v>384</v>
      </c>
      <c r="D9" s="46" t="s">
        <v>383</v>
      </c>
      <c r="E9" s="47" t="s">
        <v>382</v>
      </c>
      <c r="F9" s="48" t="s">
        <v>38</v>
      </c>
      <c r="G9" s="48" t="s">
        <v>39</v>
      </c>
      <c r="H9" s="134"/>
      <c r="I9" s="67">
        <v>14</v>
      </c>
      <c r="J9" s="66" t="s">
        <v>113</v>
      </c>
      <c r="K9" s="66">
        <v>0</v>
      </c>
      <c r="L9" s="66" t="s">
        <v>100</v>
      </c>
      <c r="M9" s="66"/>
      <c r="N9" s="66"/>
      <c r="O9" s="66"/>
      <c r="P9" s="66"/>
      <c r="Q9" s="66"/>
      <c r="R9" s="66"/>
      <c r="S9" s="66"/>
      <c r="T9" s="65">
        <v>2.4</v>
      </c>
      <c r="U9" s="194" t="str">
        <f>IF(ISBLANK(T9),"",IF(T9&lt;1.9,"",IF(T9&gt;=4.1,"I A",IF(T9&gt;=3.5,"II A",IF(T9&gt;=3.05,"III A",IF(T9&gt;=2.6,"I JA",IF(T9&gt;=2.2,"II JA",IF(T9&gt;=1.9,"III JA"))))))))</f>
        <v>II JA</v>
      </c>
      <c r="V9" s="48" t="s">
        <v>112</v>
      </c>
    </row>
    <row r="10" spans="1:22" s="58" customFormat="1" ht="18" customHeight="1">
      <c r="A10" s="132">
        <v>4</v>
      </c>
      <c r="B10" s="133"/>
      <c r="C10" s="45" t="s">
        <v>381</v>
      </c>
      <c r="D10" s="46" t="s">
        <v>380</v>
      </c>
      <c r="E10" s="47" t="s">
        <v>379</v>
      </c>
      <c r="F10" s="48" t="s">
        <v>378</v>
      </c>
      <c r="G10" s="48" t="s">
        <v>39</v>
      </c>
      <c r="H10" s="134"/>
      <c r="I10" s="67" t="s">
        <v>50</v>
      </c>
      <c r="J10" s="66">
        <v>0</v>
      </c>
      <c r="K10" s="66" t="s">
        <v>100</v>
      </c>
      <c r="L10" s="66"/>
      <c r="M10" s="66"/>
      <c r="N10" s="66"/>
      <c r="O10" s="66"/>
      <c r="P10" s="66"/>
      <c r="Q10" s="66"/>
      <c r="R10" s="66"/>
      <c r="S10" s="66"/>
      <c r="T10" s="65">
        <v>2.2</v>
      </c>
      <c r="U10" s="194" t="str">
        <f>IF(ISBLANK(T10),"",IF(T10&lt;1.9,"",IF(T10&gt;=4.1,"I A",IF(T10&gt;=3.5,"II A",IF(T10&gt;=3.05,"III A",IF(T10&gt;=2.6,"I JA",IF(T10&gt;=2.2,"II JA",IF(T10&gt;=1.9,"III JA"))))))))</f>
        <v>II JA</v>
      </c>
      <c r="V10" s="48" t="s">
        <v>112</v>
      </c>
    </row>
  </sheetData>
  <sheetProtection/>
  <mergeCells count="1">
    <mergeCell ref="J5:S5"/>
  </mergeCells>
  <printOptions horizontalCentered="1"/>
  <pageMargins left="0.1968503937007874" right="0.15748031496062992" top="0.7874015748031497" bottom="0.3937007874015748" header="0.3937007874015748" footer="0.3937007874015748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4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7109375" style="58" customWidth="1"/>
    <col min="2" max="2" width="5.7109375" style="58" hidden="1" customWidth="1"/>
    <col min="3" max="3" width="12.421875" style="58" customWidth="1"/>
    <col min="4" max="4" width="15.421875" style="58" bestFit="1" customWidth="1"/>
    <col min="5" max="5" width="10.7109375" style="61" customWidth="1"/>
    <col min="6" max="6" width="16.421875" style="60" customWidth="1"/>
    <col min="7" max="7" width="17.57421875" style="60" bestFit="1" customWidth="1"/>
    <col min="8" max="8" width="15.7109375" style="60" customWidth="1"/>
    <col min="9" max="9" width="5.8515625" style="60" bestFit="1" customWidth="1"/>
    <col min="10" max="10" width="8.140625" style="201" customWidth="1"/>
    <col min="11" max="11" width="4.8515625" style="201" bestFit="1" customWidth="1"/>
    <col min="12" max="12" width="9.00390625" style="92" bestFit="1" customWidth="1"/>
    <col min="13" max="13" width="4.8515625" style="201" bestFit="1" customWidth="1"/>
    <col min="14" max="14" width="4.7109375" style="92" bestFit="1" customWidth="1"/>
    <col min="15" max="15" width="23.00390625" style="91" bestFit="1" customWidth="1"/>
    <col min="16" max="16" width="9.140625" style="91" hidden="1" customWidth="1"/>
    <col min="17" max="16384" width="9.140625" style="58" customWidth="1"/>
  </cols>
  <sheetData>
    <row r="1" spans="1:16" s="85" customFormat="1" ht="15.75">
      <c r="A1" s="99" t="s">
        <v>0</v>
      </c>
      <c r="D1" s="90"/>
      <c r="E1" s="89"/>
      <c r="F1" s="89"/>
      <c r="G1" s="89"/>
      <c r="H1" s="97"/>
      <c r="I1" s="97"/>
      <c r="J1" s="96"/>
      <c r="K1" s="96"/>
      <c r="L1" s="98"/>
      <c r="M1" s="96"/>
      <c r="N1" s="98"/>
      <c r="P1" s="70"/>
    </row>
    <row r="2" spans="1:16" s="85" customFormat="1" ht="15.75">
      <c r="A2" s="85" t="s">
        <v>1</v>
      </c>
      <c r="D2" s="90"/>
      <c r="E2" s="89"/>
      <c r="F2" s="89"/>
      <c r="G2" s="97"/>
      <c r="H2" s="97"/>
      <c r="I2" s="96"/>
      <c r="J2" s="96"/>
      <c r="K2" s="96"/>
      <c r="L2" s="96"/>
      <c r="M2" s="96"/>
      <c r="N2" s="95"/>
      <c r="P2" s="70"/>
    </row>
    <row r="3" spans="1:16" s="91" customFormat="1" ht="12" customHeight="1">
      <c r="A3" s="58"/>
      <c r="B3" s="58"/>
      <c r="C3" s="58"/>
      <c r="D3" s="94"/>
      <c r="E3" s="84"/>
      <c r="F3" s="93"/>
      <c r="G3" s="93"/>
      <c r="H3" s="93"/>
      <c r="I3" s="93"/>
      <c r="J3" s="92"/>
      <c r="K3" s="92"/>
      <c r="L3" s="96"/>
      <c r="M3" s="96"/>
      <c r="N3" s="95"/>
      <c r="O3" s="199"/>
      <c r="P3" s="199"/>
    </row>
    <row r="4" spans="3:16" s="82" customFormat="1" ht="15.75">
      <c r="C4" s="85" t="s">
        <v>393</v>
      </c>
      <c r="D4" s="85"/>
      <c r="E4" s="84"/>
      <c r="F4" s="200"/>
      <c r="G4" s="200"/>
      <c r="H4" s="60"/>
      <c r="I4" s="60"/>
      <c r="J4" s="201"/>
      <c r="K4" s="201"/>
      <c r="L4" s="92"/>
      <c r="M4" s="201"/>
      <c r="N4" s="92"/>
      <c r="O4" s="91"/>
      <c r="P4" s="91"/>
    </row>
    <row r="5" spans="3:7" ht="18" customHeight="1" thickBot="1">
      <c r="C5" s="202"/>
      <c r="D5" s="94" t="s">
        <v>558</v>
      </c>
      <c r="E5" s="84"/>
      <c r="F5" s="200"/>
      <c r="G5" s="200"/>
    </row>
    <row r="6" spans="1:15" s="70" customFormat="1" ht="18" customHeight="1" thickBot="1">
      <c r="A6" s="203" t="s">
        <v>122</v>
      </c>
      <c r="B6" s="204" t="s">
        <v>126</v>
      </c>
      <c r="C6" s="80" t="s">
        <v>6</v>
      </c>
      <c r="D6" s="79" t="s">
        <v>7</v>
      </c>
      <c r="E6" s="78" t="s">
        <v>8</v>
      </c>
      <c r="F6" s="76" t="s">
        <v>9</v>
      </c>
      <c r="G6" s="76" t="s">
        <v>10</v>
      </c>
      <c r="H6" s="76" t="s">
        <v>11</v>
      </c>
      <c r="I6" s="76" t="s">
        <v>12</v>
      </c>
      <c r="J6" s="78" t="s">
        <v>396</v>
      </c>
      <c r="K6" s="78" t="s">
        <v>397</v>
      </c>
      <c r="L6" s="78" t="s">
        <v>398</v>
      </c>
      <c r="M6" s="78" t="s">
        <v>397</v>
      </c>
      <c r="N6" s="72" t="s">
        <v>14</v>
      </c>
      <c r="O6" s="71" t="s">
        <v>15</v>
      </c>
    </row>
    <row r="7" spans="1:16" ht="18" customHeight="1">
      <c r="A7" s="121">
        <v>1</v>
      </c>
      <c r="B7" s="205"/>
      <c r="C7" s="45" t="s">
        <v>412</v>
      </c>
      <c r="D7" s="46" t="s">
        <v>413</v>
      </c>
      <c r="E7" s="47" t="s">
        <v>414</v>
      </c>
      <c r="F7" s="48" t="s">
        <v>38</v>
      </c>
      <c r="G7" s="48" t="s">
        <v>39</v>
      </c>
      <c r="H7" s="48"/>
      <c r="I7" s="67">
        <v>18</v>
      </c>
      <c r="J7" s="208">
        <v>7.92</v>
      </c>
      <c r="K7" s="207">
        <v>0.18</v>
      </c>
      <c r="L7" s="206">
        <v>7.95</v>
      </c>
      <c r="M7" s="207">
        <v>0.356</v>
      </c>
      <c r="N7" s="209" t="str">
        <f>IF(ISBLANK(J7),"",IF(J7&lt;=7.7,"KSM",IF(J7&lt;=8,"I A",IF(J7&lt;=8.44,"II A",IF(J7&lt;=9.04,"III A",IF(J7&lt;=9.64,"I JA",IF(J7&lt;=10.04,"II JA",IF(J7&lt;=10.34,"III JA"))))))))</f>
        <v>I A</v>
      </c>
      <c r="O7" s="48" t="s">
        <v>415</v>
      </c>
      <c r="P7" s="210" t="s">
        <v>416</v>
      </c>
    </row>
    <row r="8" spans="1:16" ht="18" customHeight="1">
      <c r="A8" s="121">
        <v>2</v>
      </c>
      <c r="B8" s="205"/>
      <c r="C8" s="45" t="s">
        <v>487</v>
      </c>
      <c r="D8" s="46" t="s">
        <v>488</v>
      </c>
      <c r="E8" s="47" t="s">
        <v>54</v>
      </c>
      <c r="F8" s="48" t="s">
        <v>489</v>
      </c>
      <c r="G8" s="48" t="s">
        <v>490</v>
      </c>
      <c r="H8" s="48"/>
      <c r="I8" s="67">
        <v>14</v>
      </c>
      <c r="J8" s="206">
        <v>8</v>
      </c>
      <c r="K8" s="207">
        <v>0.374</v>
      </c>
      <c r="L8" s="208">
        <v>7.98</v>
      </c>
      <c r="M8" s="207">
        <v>0.555</v>
      </c>
      <c r="N8" s="209" t="str">
        <f>IF(ISBLANK(L8),"",IF(L8&lt;=7.7,"KSM",IF(L8&lt;=8,"I A",IF(L8&lt;=8.44,"II A",IF(L8&lt;=9.04,"III A",IF(L8&lt;=9.64,"I JA",IF(L8&lt;=10.04,"II JA",IF(L8&lt;=10.34,"III JA"))))))))</f>
        <v>I A</v>
      </c>
      <c r="O8" s="48" t="s">
        <v>491</v>
      </c>
      <c r="P8" s="210" t="s">
        <v>492</v>
      </c>
    </row>
    <row r="9" spans="1:16" ht="18" customHeight="1">
      <c r="A9" s="121">
        <v>3</v>
      </c>
      <c r="B9" s="205"/>
      <c r="C9" s="45" t="s">
        <v>103</v>
      </c>
      <c r="D9" s="46" t="s">
        <v>533</v>
      </c>
      <c r="E9" s="47" t="s">
        <v>534</v>
      </c>
      <c r="F9" s="48" t="s">
        <v>74</v>
      </c>
      <c r="G9" s="48" t="s">
        <v>49</v>
      </c>
      <c r="H9" s="48"/>
      <c r="I9" s="67">
        <v>11</v>
      </c>
      <c r="J9" s="208">
        <v>7.96</v>
      </c>
      <c r="K9" s="207">
        <v>0.335</v>
      </c>
      <c r="L9" s="206">
        <v>8</v>
      </c>
      <c r="M9" s="207">
        <v>0.182</v>
      </c>
      <c r="N9" s="209" t="str">
        <f>IF(ISBLANK(J9),"",IF(J9&lt;=7.7,"KSM",IF(J9&lt;=8,"I A",IF(J9&lt;=8.44,"II A",IF(J9&lt;=9.04,"III A",IF(J9&lt;=9.64,"I JA",IF(J9&lt;=10.04,"II JA",IF(J9&lt;=10.34,"III JA"))))))))</f>
        <v>I A</v>
      </c>
      <c r="O9" s="48" t="s">
        <v>485</v>
      </c>
      <c r="P9" s="210" t="s">
        <v>535</v>
      </c>
    </row>
    <row r="10" spans="1:16" ht="18" customHeight="1">
      <c r="A10" s="121">
        <v>4</v>
      </c>
      <c r="B10" s="205">
        <v>174</v>
      </c>
      <c r="C10" s="45" t="s">
        <v>440</v>
      </c>
      <c r="D10" s="46" t="s">
        <v>441</v>
      </c>
      <c r="E10" s="47" t="s">
        <v>442</v>
      </c>
      <c r="F10" s="48" t="s">
        <v>236</v>
      </c>
      <c r="G10" s="48" t="s">
        <v>90</v>
      </c>
      <c r="H10" s="48"/>
      <c r="I10" s="67">
        <v>9</v>
      </c>
      <c r="J10" s="206">
        <v>8.09</v>
      </c>
      <c r="K10" s="207">
        <v>0.318</v>
      </c>
      <c r="L10" s="208">
        <v>8.04</v>
      </c>
      <c r="M10" s="207">
        <v>0.161</v>
      </c>
      <c r="N10" s="209" t="str">
        <f>IF(ISBLANK(L10),"",IF(L10&lt;=7.7,"KSM",IF(L10&lt;=8,"I A",IF(L10&lt;=8.44,"II A",IF(L10&lt;=9.04,"III A",IF(L10&lt;=9.64,"I JA",IF(L10&lt;=10.04,"II JA",IF(L10&lt;=10.34,"III JA"))))))))</f>
        <v>II A</v>
      </c>
      <c r="O10" s="48" t="s">
        <v>286</v>
      </c>
      <c r="P10" s="210" t="s">
        <v>443</v>
      </c>
    </row>
    <row r="11" spans="1:16" ht="18" customHeight="1">
      <c r="A11" s="121">
        <v>5</v>
      </c>
      <c r="B11" s="205">
        <v>180</v>
      </c>
      <c r="C11" s="45" t="s">
        <v>542</v>
      </c>
      <c r="D11" s="46" t="s">
        <v>543</v>
      </c>
      <c r="E11" s="47" t="s">
        <v>544</v>
      </c>
      <c r="F11" s="48" t="s">
        <v>236</v>
      </c>
      <c r="G11" s="48" t="s">
        <v>90</v>
      </c>
      <c r="H11" s="48"/>
      <c r="I11" s="67">
        <v>8</v>
      </c>
      <c r="J11" s="208">
        <v>8.09</v>
      </c>
      <c r="K11" s="207">
        <v>0.182</v>
      </c>
      <c r="L11" s="206">
        <v>8.12</v>
      </c>
      <c r="M11" s="207">
        <v>0.198</v>
      </c>
      <c r="N11" s="209" t="str">
        <f>IF(ISBLANK(J11),"",IF(J11&lt;=7.7,"KSM",IF(J11&lt;=8,"I A",IF(J11&lt;=8.44,"II A",IF(J11&lt;=9.04,"III A",IF(J11&lt;=9.64,"I JA",IF(J11&lt;=10.04,"II JA",IF(J11&lt;=10.34,"III JA"))))))))</f>
        <v>II A</v>
      </c>
      <c r="O11" s="48" t="s">
        <v>264</v>
      </c>
      <c r="P11" s="210" t="s">
        <v>545</v>
      </c>
    </row>
    <row r="12" spans="1:16" ht="18" customHeight="1">
      <c r="A12" s="121">
        <v>6</v>
      </c>
      <c r="B12" s="205"/>
      <c r="C12" s="45" t="s">
        <v>128</v>
      </c>
      <c r="D12" s="46" t="s">
        <v>507</v>
      </c>
      <c r="E12" s="47" t="s">
        <v>508</v>
      </c>
      <c r="F12" s="48" t="s">
        <v>192</v>
      </c>
      <c r="G12" s="48" t="s">
        <v>191</v>
      </c>
      <c r="H12" s="48" t="s">
        <v>190</v>
      </c>
      <c r="I12" s="122">
        <v>7</v>
      </c>
      <c r="J12" s="208">
        <v>8.1</v>
      </c>
      <c r="K12" s="207">
        <v>0.204</v>
      </c>
      <c r="L12" s="206">
        <v>8.13</v>
      </c>
      <c r="M12" s="207">
        <v>0.217</v>
      </c>
      <c r="N12" s="209" t="str">
        <f>IF(ISBLANK(J12),"",IF(J12&lt;=7.7,"KSM",IF(J12&lt;=8,"I A",IF(J12&lt;=8.44,"II A",IF(J12&lt;=9.04,"III A",IF(J12&lt;=9.64,"I JA",IF(J12&lt;=10.04,"II JA",IF(J12&lt;=10.34,"III JA"))))))))</f>
        <v>II A</v>
      </c>
      <c r="O12" s="48" t="s">
        <v>189</v>
      </c>
      <c r="P12" s="210" t="s">
        <v>509</v>
      </c>
    </row>
    <row r="13" spans="1:16" ht="18" customHeight="1">
      <c r="A13" s="121">
        <v>7</v>
      </c>
      <c r="B13" s="205"/>
      <c r="C13" s="45" t="s">
        <v>526</v>
      </c>
      <c r="D13" s="46" t="s">
        <v>527</v>
      </c>
      <c r="E13" s="47" t="s">
        <v>528</v>
      </c>
      <c r="F13" s="48" t="s">
        <v>378</v>
      </c>
      <c r="G13" s="48" t="s">
        <v>39</v>
      </c>
      <c r="H13" s="48"/>
      <c r="I13" s="122" t="s">
        <v>50</v>
      </c>
      <c r="J13" s="206">
        <v>8.14</v>
      </c>
      <c r="K13" s="207">
        <v>0.17</v>
      </c>
      <c r="L13" s="208"/>
      <c r="M13" s="207"/>
      <c r="N13" s="209" t="str">
        <f aca="true" t="shared" si="0" ref="N13:N43">IF(ISBLANK(J13),"",IF(J13&lt;=7.7,"KSM",IF(J13&lt;=8,"I A",IF(J13&lt;=8.44,"II A",IF(J13&lt;=9.04,"III A",IF(J13&lt;=9.64,"I JA",IF(J13&lt;=10.04,"II JA",IF(J13&lt;=10.34,"III JA"))))))))</f>
        <v>II A</v>
      </c>
      <c r="O13" s="48" t="s">
        <v>461</v>
      </c>
      <c r="P13" s="210" t="s">
        <v>529</v>
      </c>
    </row>
    <row r="14" spans="1:16" ht="18" customHeight="1">
      <c r="A14" s="121">
        <v>8</v>
      </c>
      <c r="B14" s="205"/>
      <c r="C14" s="45" t="s">
        <v>546</v>
      </c>
      <c r="D14" s="46" t="s">
        <v>547</v>
      </c>
      <c r="E14" s="47" t="s">
        <v>548</v>
      </c>
      <c r="F14" s="48" t="s">
        <v>19</v>
      </c>
      <c r="G14" s="48" t="s">
        <v>20</v>
      </c>
      <c r="H14" s="48"/>
      <c r="I14" s="122">
        <v>6</v>
      </c>
      <c r="J14" s="206">
        <v>8.17</v>
      </c>
      <c r="K14" s="207">
        <v>0.226</v>
      </c>
      <c r="L14" s="208"/>
      <c r="M14" s="207"/>
      <c r="N14" s="209" t="str">
        <f t="shared" si="0"/>
        <v>II A</v>
      </c>
      <c r="O14" s="48" t="s">
        <v>549</v>
      </c>
      <c r="P14" s="210" t="s">
        <v>545</v>
      </c>
    </row>
    <row r="15" spans="1:16" ht="18" customHeight="1">
      <c r="A15" s="121">
        <v>9</v>
      </c>
      <c r="B15" s="205"/>
      <c r="C15" s="45" t="s">
        <v>522</v>
      </c>
      <c r="D15" s="46" t="s">
        <v>523</v>
      </c>
      <c r="E15" s="47" t="s">
        <v>524</v>
      </c>
      <c r="F15" s="48" t="s">
        <v>489</v>
      </c>
      <c r="G15" s="48" t="s">
        <v>490</v>
      </c>
      <c r="H15" s="48"/>
      <c r="I15" s="122">
        <v>5</v>
      </c>
      <c r="J15" s="206">
        <v>8.21</v>
      </c>
      <c r="K15" s="207">
        <v>0.26</v>
      </c>
      <c r="L15" s="208"/>
      <c r="M15" s="207"/>
      <c r="N15" s="209" t="str">
        <f t="shared" si="0"/>
        <v>II A</v>
      </c>
      <c r="O15" s="48" t="s">
        <v>525</v>
      </c>
      <c r="P15" s="210" t="s">
        <v>462</v>
      </c>
    </row>
    <row r="16" spans="1:16" ht="18" customHeight="1">
      <c r="A16" s="121">
        <v>10</v>
      </c>
      <c r="B16" s="205"/>
      <c r="C16" s="45" t="s">
        <v>503</v>
      </c>
      <c r="D16" s="46" t="s">
        <v>504</v>
      </c>
      <c r="E16" s="47" t="s">
        <v>505</v>
      </c>
      <c r="F16" s="48" t="s">
        <v>342</v>
      </c>
      <c r="G16" s="48" t="s">
        <v>341</v>
      </c>
      <c r="H16" s="48"/>
      <c r="I16" s="122">
        <v>4</v>
      </c>
      <c r="J16" s="206">
        <v>8.22</v>
      </c>
      <c r="K16" s="207">
        <v>0.337</v>
      </c>
      <c r="L16" s="208"/>
      <c r="M16" s="207"/>
      <c r="N16" s="209" t="str">
        <f t="shared" si="0"/>
        <v>II A</v>
      </c>
      <c r="O16" s="48" t="s">
        <v>340</v>
      </c>
      <c r="P16" s="210" t="s">
        <v>506</v>
      </c>
    </row>
    <row r="17" spans="1:16" ht="18" customHeight="1">
      <c r="A17" s="121">
        <v>11</v>
      </c>
      <c r="B17" s="205"/>
      <c r="C17" s="45" t="s">
        <v>463</v>
      </c>
      <c r="D17" s="46" t="s">
        <v>464</v>
      </c>
      <c r="E17" s="47" t="s">
        <v>465</v>
      </c>
      <c r="F17" s="48" t="s">
        <v>236</v>
      </c>
      <c r="G17" s="48" t="s">
        <v>90</v>
      </c>
      <c r="H17" s="48"/>
      <c r="I17" s="122">
        <v>3</v>
      </c>
      <c r="J17" s="206">
        <v>8.24</v>
      </c>
      <c r="K17" s="207">
        <v>0.226</v>
      </c>
      <c r="L17" s="208"/>
      <c r="M17" s="207"/>
      <c r="N17" s="209" t="str">
        <f t="shared" si="0"/>
        <v>II A</v>
      </c>
      <c r="O17" s="48" t="s">
        <v>466</v>
      </c>
      <c r="P17" s="210" t="s">
        <v>416</v>
      </c>
    </row>
    <row r="18" spans="1:16" ht="18" customHeight="1">
      <c r="A18" s="121">
        <v>12</v>
      </c>
      <c r="B18" s="205"/>
      <c r="C18" s="45" t="s">
        <v>458</v>
      </c>
      <c r="D18" s="46" t="s">
        <v>459</v>
      </c>
      <c r="E18" s="47" t="s">
        <v>460</v>
      </c>
      <c r="F18" s="48" t="s">
        <v>378</v>
      </c>
      <c r="G18" s="48" t="s">
        <v>39</v>
      </c>
      <c r="H18" s="48"/>
      <c r="I18" s="122" t="s">
        <v>50</v>
      </c>
      <c r="J18" s="206">
        <v>8.3</v>
      </c>
      <c r="K18" s="207">
        <v>0.564</v>
      </c>
      <c r="L18" s="208"/>
      <c r="M18" s="207"/>
      <c r="N18" s="209" t="str">
        <f t="shared" si="0"/>
        <v>II A</v>
      </c>
      <c r="O18" s="48" t="s">
        <v>461</v>
      </c>
      <c r="P18" s="210" t="s">
        <v>462</v>
      </c>
    </row>
    <row r="19" spans="1:16" ht="18" customHeight="1">
      <c r="A19" s="121">
        <v>13</v>
      </c>
      <c r="B19" s="205"/>
      <c r="C19" s="45" t="s">
        <v>431</v>
      </c>
      <c r="D19" s="46" t="s">
        <v>432</v>
      </c>
      <c r="E19" s="47" t="s">
        <v>433</v>
      </c>
      <c r="F19" s="48" t="s">
        <v>74</v>
      </c>
      <c r="G19" s="48" t="s">
        <v>49</v>
      </c>
      <c r="H19" s="48"/>
      <c r="I19" s="122">
        <v>2</v>
      </c>
      <c r="J19" s="206">
        <v>8.32</v>
      </c>
      <c r="K19" s="207">
        <v>0.131</v>
      </c>
      <c r="L19" s="208"/>
      <c r="M19" s="207"/>
      <c r="N19" s="209" t="str">
        <f t="shared" si="0"/>
        <v>II A</v>
      </c>
      <c r="O19" s="48" t="s">
        <v>434</v>
      </c>
      <c r="P19" s="210" t="s">
        <v>435</v>
      </c>
    </row>
    <row r="20" spans="1:16" ht="18" customHeight="1">
      <c r="A20" s="121">
        <v>14</v>
      </c>
      <c r="B20" s="205"/>
      <c r="C20" s="45" t="s">
        <v>436</v>
      </c>
      <c r="D20" s="46" t="s">
        <v>437</v>
      </c>
      <c r="E20" s="47" t="s">
        <v>438</v>
      </c>
      <c r="F20" s="48" t="s">
        <v>559</v>
      </c>
      <c r="G20" s="48" t="s">
        <v>207</v>
      </c>
      <c r="H20" s="48"/>
      <c r="I20" s="122" t="s">
        <v>50</v>
      </c>
      <c r="J20" s="206">
        <v>8.33</v>
      </c>
      <c r="K20" s="207">
        <v>0.336</v>
      </c>
      <c r="L20" s="208"/>
      <c r="M20" s="207"/>
      <c r="N20" s="209" t="str">
        <f t="shared" si="0"/>
        <v>II A</v>
      </c>
      <c r="O20" s="48" t="s">
        <v>439</v>
      </c>
      <c r="P20" s="210" t="s">
        <v>411</v>
      </c>
    </row>
    <row r="21" spans="1:16" ht="18" customHeight="1">
      <c r="A21" s="121">
        <v>15</v>
      </c>
      <c r="B21" s="205">
        <v>103</v>
      </c>
      <c r="C21" s="45" t="s">
        <v>61</v>
      </c>
      <c r="D21" s="46" t="s">
        <v>499</v>
      </c>
      <c r="E21" s="47" t="s">
        <v>500</v>
      </c>
      <c r="F21" s="48" t="s">
        <v>74</v>
      </c>
      <c r="G21" s="48" t="s">
        <v>49</v>
      </c>
      <c r="H21" s="48"/>
      <c r="I21" s="122">
        <v>1</v>
      </c>
      <c r="J21" s="206">
        <v>8.34</v>
      </c>
      <c r="K21" s="207">
        <v>0.274</v>
      </c>
      <c r="L21" s="208"/>
      <c r="M21" s="207"/>
      <c r="N21" s="209" t="str">
        <f t="shared" si="0"/>
        <v>II A</v>
      </c>
      <c r="O21" s="48" t="s">
        <v>501</v>
      </c>
      <c r="P21" s="210" t="s">
        <v>502</v>
      </c>
    </row>
    <row r="22" spans="1:16" ht="18" customHeight="1">
      <c r="A22" s="121">
        <v>16</v>
      </c>
      <c r="B22" s="205"/>
      <c r="C22" s="45" t="s">
        <v>98</v>
      </c>
      <c r="D22" s="46" t="s">
        <v>403</v>
      </c>
      <c r="E22" s="47" t="s">
        <v>404</v>
      </c>
      <c r="F22" s="48" t="s">
        <v>405</v>
      </c>
      <c r="G22" s="48" t="s">
        <v>406</v>
      </c>
      <c r="H22" s="48"/>
      <c r="I22" s="122" t="s">
        <v>50</v>
      </c>
      <c r="J22" s="206">
        <v>8.36</v>
      </c>
      <c r="K22" s="207">
        <v>0.425</v>
      </c>
      <c r="L22" s="208"/>
      <c r="M22" s="207"/>
      <c r="N22" s="209" t="str">
        <f t="shared" si="0"/>
        <v>II A</v>
      </c>
      <c r="O22" s="48" t="s">
        <v>407</v>
      </c>
      <c r="P22" s="210">
        <v>8.46</v>
      </c>
    </row>
    <row r="23" spans="1:16" ht="18" customHeight="1">
      <c r="A23" s="121">
        <v>17</v>
      </c>
      <c r="B23" s="205"/>
      <c r="C23" s="45" t="s">
        <v>482</v>
      </c>
      <c r="D23" s="46" t="s">
        <v>483</v>
      </c>
      <c r="E23" s="47" t="s">
        <v>484</v>
      </c>
      <c r="F23" s="48" t="s">
        <v>48</v>
      </c>
      <c r="G23" s="48" t="s">
        <v>49</v>
      </c>
      <c r="H23" s="48"/>
      <c r="I23" s="122" t="s">
        <v>50</v>
      </c>
      <c r="J23" s="206">
        <v>8.46</v>
      </c>
      <c r="K23" s="207">
        <v>0.497</v>
      </c>
      <c r="L23" s="208"/>
      <c r="M23" s="207"/>
      <c r="N23" s="209" t="str">
        <f t="shared" si="0"/>
        <v>III A</v>
      </c>
      <c r="O23" s="48" t="s">
        <v>485</v>
      </c>
      <c r="P23" s="210" t="s">
        <v>486</v>
      </c>
    </row>
    <row r="24" spans="1:16" ht="18" customHeight="1">
      <c r="A24" s="121">
        <v>18</v>
      </c>
      <c r="B24" s="205">
        <v>192</v>
      </c>
      <c r="C24" s="45" t="s">
        <v>453</v>
      </c>
      <c r="D24" s="46" t="s">
        <v>454</v>
      </c>
      <c r="E24" s="47" t="s">
        <v>455</v>
      </c>
      <c r="F24" s="48" t="s">
        <v>263</v>
      </c>
      <c r="G24" s="48" t="s">
        <v>90</v>
      </c>
      <c r="H24" s="48"/>
      <c r="I24" s="122"/>
      <c r="J24" s="206">
        <v>8.47</v>
      </c>
      <c r="K24" s="207">
        <v>0.336</v>
      </c>
      <c r="L24" s="208"/>
      <c r="M24" s="207"/>
      <c r="N24" s="209" t="str">
        <f t="shared" si="0"/>
        <v>III A</v>
      </c>
      <c r="O24" s="48" t="s">
        <v>456</v>
      </c>
      <c r="P24" s="210" t="s">
        <v>457</v>
      </c>
    </row>
    <row r="25" spans="1:16" ht="18" customHeight="1">
      <c r="A25" s="121">
        <v>18</v>
      </c>
      <c r="B25" s="205"/>
      <c r="C25" s="45" t="s">
        <v>82</v>
      </c>
      <c r="D25" s="46" t="s">
        <v>530</v>
      </c>
      <c r="E25" s="47" t="s">
        <v>230</v>
      </c>
      <c r="F25" s="48" t="s">
        <v>342</v>
      </c>
      <c r="G25" s="48" t="s">
        <v>341</v>
      </c>
      <c r="H25" s="48"/>
      <c r="I25" s="122"/>
      <c r="J25" s="206">
        <v>8.47</v>
      </c>
      <c r="K25" s="207">
        <v>0.266</v>
      </c>
      <c r="L25" s="208"/>
      <c r="M25" s="207"/>
      <c r="N25" s="209" t="str">
        <f t="shared" si="0"/>
        <v>III A</v>
      </c>
      <c r="O25" s="48" t="s">
        <v>531</v>
      </c>
      <c r="P25" s="210" t="s">
        <v>532</v>
      </c>
    </row>
    <row r="26" spans="1:16" ht="18" customHeight="1">
      <c r="A26" s="121">
        <v>20</v>
      </c>
      <c r="B26" s="205">
        <v>188</v>
      </c>
      <c r="C26" s="45" t="s">
        <v>408</v>
      </c>
      <c r="D26" s="46" t="s">
        <v>409</v>
      </c>
      <c r="E26" s="47" t="s">
        <v>410</v>
      </c>
      <c r="F26" s="48" t="s">
        <v>263</v>
      </c>
      <c r="G26" s="48" t="s">
        <v>90</v>
      </c>
      <c r="H26" s="48"/>
      <c r="I26" s="122"/>
      <c r="J26" s="206">
        <v>8.5</v>
      </c>
      <c r="K26" s="207">
        <v>0.253</v>
      </c>
      <c r="L26" s="208"/>
      <c r="M26" s="207"/>
      <c r="N26" s="209" t="str">
        <f t="shared" si="0"/>
        <v>III A</v>
      </c>
      <c r="O26" s="48" t="s">
        <v>241</v>
      </c>
      <c r="P26" s="210" t="s">
        <v>411</v>
      </c>
    </row>
    <row r="27" spans="1:16" ht="18" customHeight="1">
      <c r="A27" s="121">
        <v>21</v>
      </c>
      <c r="B27" s="205"/>
      <c r="C27" s="45" t="s">
        <v>550</v>
      </c>
      <c r="D27" s="46" t="s">
        <v>551</v>
      </c>
      <c r="E27" s="47" t="s">
        <v>552</v>
      </c>
      <c r="F27" s="48" t="s">
        <v>291</v>
      </c>
      <c r="G27" s="48" t="s">
        <v>290</v>
      </c>
      <c r="H27" s="48"/>
      <c r="I27" s="122"/>
      <c r="J27" s="206">
        <v>8.52</v>
      </c>
      <c r="K27" s="207">
        <v>0.218</v>
      </c>
      <c r="L27" s="208"/>
      <c r="M27" s="207"/>
      <c r="N27" s="209" t="str">
        <f t="shared" si="0"/>
        <v>III A</v>
      </c>
      <c r="O27" s="48" t="s">
        <v>553</v>
      </c>
      <c r="P27" s="210" t="s">
        <v>554</v>
      </c>
    </row>
    <row r="28" spans="1:16" ht="18" customHeight="1">
      <c r="A28" s="121">
        <v>22</v>
      </c>
      <c r="B28" s="205">
        <v>187</v>
      </c>
      <c r="C28" s="45" t="s">
        <v>111</v>
      </c>
      <c r="D28" s="46" t="s">
        <v>479</v>
      </c>
      <c r="E28" s="47" t="s">
        <v>480</v>
      </c>
      <c r="F28" s="48" t="s">
        <v>263</v>
      </c>
      <c r="G28" s="48" t="s">
        <v>90</v>
      </c>
      <c r="H28" s="48"/>
      <c r="I28" s="122"/>
      <c r="J28" s="206">
        <v>8.55</v>
      </c>
      <c r="K28" s="207">
        <v>0.57</v>
      </c>
      <c r="L28" s="208"/>
      <c r="M28" s="207"/>
      <c r="N28" s="209" t="str">
        <f t="shared" si="0"/>
        <v>III A</v>
      </c>
      <c r="O28" s="48" t="s">
        <v>253</v>
      </c>
      <c r="P28" s="210" t="s">
        <v>481</v>
      </c>
    </row>
    <row r="29" spans="1:16" ht="18" customHeight="1">
      <c r="A29" s="121">
        <v>22</v>
      </c>
      <c r="B29" s="205">
        <v>92</v>
      </c>
      <c r="C29" s="45" t="s">
        <v>510</v>
      </c>
      <c r="D29" s="46" t="s">
        <v>511</v>
      </c>
      <c r="E29" s="47" t="s">
        <v>512</v>
      </c>
      <c r="F29" s="48" t="s">
        <v>156</v>
      </c>
      <c r="G29" s="48" t="s">
        <v>155</v>
      </c>
      <c r="H29" s="48"/>
      <c r="I29" s="122"/>
      <c r="J29" s="206">
        <v>8.55</v>
      </c>
      <c r="K29" s="207">
        <v>0.225</v>
      </c>
      <c r="L29" s="208"/>
      <c r="M29" s="207"/>
      <c r="N29" s="209" t="str">
        <f t="shared" si="0"/>
        <v>III A</v>
      </c>
      <c r="O29" s="48" t="s">
        <v>513</v>
      </c>
      <c r="P29" s="210" t="s">
        <v>448</v>
      </c>
    </row>
    <row r="30" spans="1:16" ht="18" customHeight="1">
      <c r="A30" s="121">
        <v>24</v>
      </c>
      <c r="B30" s="205"/>
      <c r="C30" s="45" t="s">
        <v>539</v>
      </c>
      <c r="D30" s="46" t="s">
        <v>200</v>
      </c>
      <c r="E30" s="47" t="s">
        <v>540</v>
      </c>
      <c r="F30" s="48" t="s">
        <v>489</v>
      </c>
      <c r="G30" s="48" t="s">
        <v>490</v>
      </c>
      <c r="H30" s="48"/>
      <c r="I30" s="122"/>
      <c r="J30" s="206">
        <v>8.55</v>
      </c>
      <c r="K30" s="207">
        <v>0.182</v>
      </c>
      <c r="L30" s="208"/>
      <c r="M30" s="207"/>
      <c r="N30" s="209" t="str">
        <f t="shared" si="0"/>
        <v>III A</v>
      </c>
      <c r="O30" s="48" t="s">
        <v>491</v>
      </c>
      <c r="P30" s="210" t="s">
        <v>541</v>
      </c>
    </row>
    <row r="31" spans="1:16" ht="18" customHeight="1">
      <c r="A31" s="121">
        <v>25</v>
      </c>
      <c r="B31" s="205">
        <v>81</v>
      </c>
      <c r="C31" s="45" t="s">
        <v>417</v>
      </c>
      <c r="D31" s="46" t="s">
        <v>418</v>
      </c>
      <c r="E31" s="47" t="s">
        <v>419</v>
      </c>
      <c r="F31" s="48" t="s">
        <v>55</v>
      </c>
      <c r="G31" s="48" t="s">
        <v>39</v>
      </c>
      <c r="H31" s="48"/>
      <c r="I31" s="122"/>
      <c r="J31" s="206">
        <v>8.58</v>
      </c>
      <c r="K31" s="207">
        <v>0.147</v>
      </c>
      <c r="L31" s="208"/>
      <c r="M31" s="207"/>
      <c r="N31" s="209" t="str">
        <f t="shared" si="0"/>
        <v>III A</v>
      </c>
      <c r="O31" s="48" t="s">
        <v>420</v>
      </c>
      <c r="P31" s="210" t="s">
        <v>421</v>
      </c>
    </row>
    <row r="32" spans="1:16" ht="18" customHeight="1">
      <c r="A32" s="121">
        <v>26</v>
      </c>
      <c r="B32" s="205">
        <v>13</v>
      </c>
      <c r="C32" s="45" t="s">
        <v>474</v>
      </c>
      <c r="D32" s="46" t="s">
        <v>475</v>
      </c>
      <c r="E32" s="47" t="s">
        <v>476</v>
      </c>
      <c r="F32" s="48" t="s">
        <v>257</v>
      </c>
      <c r="G32" s="48" t="s">
        <v>258</v>
      </c>
      <c r="H32" s="48"/>
      <c r="I32" s="122"/>
      <c r="J32" s="206">
        <v>8.64</v>
      </c>
      <c r="K32" s="207">
        <v>0.282</v>
      </c>
      <c r="L32" s="208"/>
      <c r="M32" s="207"/>
      <c r="N32" s="209" t="str">
        <f t="shared" si="0"/>
        <v>III A</v>
      </c>
      <c r="O32" s="48" t="s">
        <v>477</v>
      </c>
      <c r="P32" s="210" t="s">
        <v>478</v>
      </c>
    </row>
    <row r="33" spans="1:16" ht="18" customHeight="1">
      <c r="A33" s="121">
        <v>27</v>
      </c>
      <c r="B33" s="205">
        <v>189</v>
      </c>
      <c r="C33" s="45" t="s">
        <v>444</v>
      </c>
      <c r="D33" s="46" t="s">
        <v>445</v>
      </c>
      <c r="E33" s="47" t="s">
        <v>446</v>
      </c>
      <c r="F33" s="48" t="s">
        <v>263</v>
      </c>
      <c r="G33" s="48" t="s">
        <v>90</v>
      </c>
      <c r="H33" s="48"/>
      <c r="I33" s="122"/>
      <c r="J33" s="206">
        <v>8.65</v>
      </c>
      <c r="K33" s="207">
        <v>0.434</v>
      </c>
      <c r="L33" s="208"/>
      <c r="M33" s="207"/>
      <c r="N33" s="209" t="str">
        <f t="shared" si="0"/>
        <v>III A</v>
      </c>
      <c r="O33" s="48" t="s">
        <v>447</v>
      </c>
      <c r="P33" s="210" t="s">
        <v>448</v>
      </c>
    </row>
    <row r="34" spans="1:16" ht="18" customHeight="1">
      <c r="A34" s="121">
        <v>28</v>
      </c>
      <c r="B34" s="205">
        <v>72</v>
      </c>
      <c r="C34" s="45" t="s">
        <v>86</v>
      </c>
      <c r="D34" s="46" t="s">
        <v>399</v>
      </c>
      <c r="E34" s="47" t="s">
        <v>400</v>
      </c>
      <c r="F34" s="48" t="s">
        <v>378</v>
      </c>
      <c r="G34" s="48" t="s">
        <v>39</v>
      </c>
      <c r="H34" s="48"/>
      <c r="I34" s="122" t="s">
        <v>50</v>
      </c>
      <c r="J34" s="206">
        <v>8.69</v>
      </c>
      <c r="K34" s="207" t="s">
        <v>401</v>
      </c>
      <c r="L34" s="208"/>
      <c r="M34" s="207"/>
      <c r="N34" s="209" t="str">
        <f t="shared" si="0"/>
        <v>III A</v>
      </c>
      <c r="O34" s="48" t="s">
        <v>329</v>
      </c>
      <c r="P34" s="210" t="s">
        <v>402</v>
      </c>
    </row>
    <row r="35" spans="1:16" ht="18" customHeight="1">
      <c r="A35" s="121">
        <v>29</v>
      </c>
      <c r="B35" s="205">
        <v>167</v>
      </c>
      <c r="C35" s="45" t="s">
        <v>518</v>
      </c>
      <c r="D35" s="46" t="s">
        <v>519</v>
      </c>
      <c r="E35" s="47" t="s">
        <v>520</v>
      </c>
      <c r="F35" s="48" t="s">
        <v>360</v>
      </c>
      <c r="G35" s="48" t="s">
        <v>359</v>
      </c>
      <c r="H35" s="48" t="s">
        <v>358</v>
      </c>
      <c r="I35" s="122"/>
      <c r="J35" s="206">
        <v>8.74</v>
      </c>
      <c r="K35" s="207">
        <v>0.576</v>
      </c>
      <c r="L35" s="208"/>
      <c r="M35" s="207"/>
      <c r="N35" s="209" t="str">
        <f t="shared" si="0"/>
        <v>III A</v>
      </c>
      <c r="O35" s="48" t="s">
        <v>357</v>
      </c>
      <c r="P35" s="210" t="s">
        <v>521</v>
      </c>
    </row>
    <row r="36" spans="1:16" ht="18" customHeight="1">
      <c r="A36" s="121">
        <v>30</v>
      </c>
      <c r="B36" s="205">
        <v>168</v>
      </c>
      <c r="C36" s="45" t="s">
        <v>467</v>
      </c>
      <c r="D36" s="46" t="s">
        <v>468</v>
      </c>
      <c r="E36" s="47" t="s">
        <v>469</v>
      </c>
      <c r="F36" s="48" t="s">
        <v>89</v>
      </c>
      <c r="G36" s="48" t="s">
        <v>90</v>
      </c>
      <c r="H36" s="48"/>
      <c r="I36" s="122" t="s">
        <v>50</v>
      </c>
      <c r="J36" s="206">
        <v>8.76</v>
      </c>
      <c r="K36" s="207">
        <v>0.146</v>
      </c>
      <c r="L36" s="208"/>
      <c r="M36" s="207"/>
      <c r="N36" s="209" t="str">
        <f t="shared" si="0"/>
        <v>III A</v>
      </c>
      <c r="O36" s="48" t="s">
        <v>470</v>
      </c>
      <c r="P36" s="210" t="s">
        <v>471</v>
      </c>
    </row>
    <row r="37" spans="1:16" ht="18" customHeight="1">
      <c r="A37" s="121">
        <v>31</v>
      </c>
      <c r="B37" s="205">
        <v>97</v>
      </c>
      <c r="C37" s="45" t="s">
        <v>449</v>
      </c>
      <c r="D37" s="46" t="s">
        <v>450</v>
      </c>
      <c r="E37" s="47" t="s">
        <v>324</v>
      </c>
      <c r="F37" s="48" t="s">
        <v>74</v>
      </c>
      <c r="G37" s="48" t="s">
        <v>49</v>
      </c>
      <c r="H37" s="48"/>
      <c r="I37" s="122"/>
      <c r="J37" s="206">
        <v>8.77</v>
      </c>
      <c r="K37" s="207">
        <v>0.446</v>
      </c>
      <c r="L37" s="208"/>
      <c r="M37" s="207"/>
      <c r="N37" s="209" t="str">
        <f t="shared" si="0"/>
        <v>III A</v>
      </c>
      <c r="O37" s="48" t="s">
        <v>451</v>
      </c>
      <c r="P37" s="210" t="s">
        <v>452</v>
      </c>
    </row>
    <row r="38" spans="1:16" ht="18" customHeight="1">
      <c r="A38" s="121">
        <v>32</v>
      </c>
      <c r="B38" s="205"/>
      <c r="C38" s="45" t="s">
        <v>493</v>
      </c>
      <c r="D38" s="46" t="s">
        <v>494</v>
      </c>
      <c r="E38" s="47" t="s">
        <v>495</v>
      </c>
      <c r="F38" s="48" t="s">
        <v>378</v>
      </c>
      <c r="G38" s="48" t="s">
        <v>39</v>
      </c>
      <c r="H38" s="48"/>
      <c r="I38" s="122" t="s">
        <v>50</v>
      </c>
      <c r="J38" s="206">
        <v>8.81</v>
      </c>
      <c r="K38" s="207">
        <v>0.157</v>
      </c>
      <c r="L38" s="208"/>
      <c r="M38" s="207"/>
      <c r="N38" s="209" t="str">
        <f t="shared" si="0"/>
        <v>III A</v>
      </c>
      <c r="O38" s="48" t="s">
        <v>461</v>
      </c>
      <c r="P38" s="210" t="s">
        <v>496</v>
      </c>
    </row>
    <row r="39" spans="1:16" ht="18" customHeight="1">
      <c r="A39" s="121">
        <v>32</v>
      </c>
      <c r="B39" s="205"/>
      <c r="C39" s="45" t="s">
        <v>98</v>
      </c>
      <c r="D39" s="46" t="s">
        <v>497</v>
      </c>
      <c r="E39" s="47" t="s">
        <v>498</v>
      </c>
      <c r="F39" s="48" t="s">
        <v>378</v>
      </c>
      <c r="G39" s="48" t="s">
        <v>39</v>
      </c>
      <c r="H39" s="48"/>
      <c r="I39" s="122" t="s">
        <v>50</v>
      </c>
      <c r="J39" s="206">
        <v>8.81</v>
      </c>
      <c r="K39" s="207">
        <v>0.149</v>
      </c>
      <c r="L39" s="208"/>
      <c r="M39" s="207"/>
      <c r="N39" s="209" t="str">
        <f t="shared" si="0"/>
        <v>III A</v>
      </c>
      <c r="O39" s="48" t="s">
        <v>461</v>
      </c>
      <c r="P39" s="210" t="s">
        <v>478</v>
      </c>
    </row>
    <row r="40" spans="1:16" ht="18" customHeight="1">
      <c r="A40" s="121">
        <v>34</v>
      </c>
      <c r="B40" s="205">
        <v>5</v>
      </c>
      <c r="C40" s="45" t="s">
        <v>453</v>
      </c>
      <c r="D40" s="46" t="s">
        <v>472</v>
      </c>
      <c r="E40" s="47" t="s">
        <v>473</v>
      </c>
      <c r="F40" s="48" t="s">
        <v>257</v>
      </c>
      <c r="G40" s="48" t="s">
        <v>258</v>
      </c>
      <c r="H40" s="48"/>
      <c r="I40" s="122"/>
      <c r="J40" s="206">
        <v>8.88</v>
      </c>
      <c r="K40" s="207">
        <v>0.171</v>
      </c>
      <c r="L40" s="208"/>
      <c r="M40" s="207"/>
      <c r="N40" s="209" t="str">
        <f t="shared" si="0"/>
        <v>III A</v>
      </c>
      <c r="O40" s="48" t="s">
        <v>425</v>
      </c>
      <c r="P40" s="210"/>
    </row>
    <row r="41" spans="1:16" ht="18" customHeight="1">
      <c r="A41" s="121">
        <v>35</v>
      </c>
      <c r="B41" s="205"/>
      <c r="C41" s="45" t="s">
        <v>514</v>
      </c>
      <c r="D41" s="46" t="s">
        <v>515</v>
      </c>
      <c r="E41" s="47" t="s">
        <v>516</v>
      </c>
      <c r="F41" s="48" t="s">
        <v>60</v>
      </c>
      <c r="G41" s="48" t="s">
        <v>20</v>
      </c>
      <c r="H41" s="48"/>
      <c r="I41" s="122" t="s">
        <v>50</v>
      </c>
      <c r="J41" s="206">
        <v>8.96</v>
      </c>
      <c r="K41" s="207">
        <v>0.167</v>
      </c>
      <c r="L41" s="208"/>
      <c r="M41" s="207"/>
      <c r="N41" s="209" t="str">
        <f t="shared" si="0"/>
        <v>III A</v>
      </c>
      <c r="O41" s="48" t="s">
        <v>94</v>
      </c>
      <c r="P41" s="210" t="s">
        <v>517</v>
      </c>
    </row>
    <row r="42" spans="1:16" ht="18" customHeight="1">
      <c r="A42" s="121">
        <v>36</v>
      </c>
      <c r="B42" s="205"/>
      <c r="C42" s="45" t="s">
        <v>431</v>
      </c>
      <c r="D42" s="46" t="s">
        <v>555</v>
      </c>
      <c r="E42" s="47" t="s">
        <v>556</v>
      </c>
      <c r="F42" s="48" t="s">
        <v>257</v>
      </c>
      <c r="G42" s="48" t="s">
        <v>258</v>
      </c>
      <c r="H42" s="48"/>
      <c r="I42" s="122"/>
      <c r="J42" s="206">
        <v>9.3</v>
      </c>
      <c r="K42" s="207">
        <v>0.38</v>
      </c>
      <c r="L42" s="208"/>
      <c r="M42" s="207"/>
      <c r="N42" s="209" t="str">
        <f t="shared" si="0"/>
        <v>I JA</v>
      </c>
      <c r="O42" s="48" t="s">
        <v>425</v>
      </c>
      <c r="P42" s="210" t="s">
        <v>557</v>
      </c>
    </row>
    <row r="43" spans="1:16" ht="18" customHeight="1">
      <c r="A43" s="121">
        <v>37</v>
      </c>
      <c r="B43" s="205"/>
      <c r="C43" s="45" t="s">
        <v>422</v>
      </c>
      <c r="D43" s="46" t="s">
        <v>423</v>
      </c>
      <c r="E43" s="47" t="s">
        <v>424</v>
      </c>
      <c r="F43" s="48" t="s">
        <v>308</v>
      </c>
      <c r="G43" s="48" t="s">
        <v>258</v>
      </c>
      <c r="H43" s="48"/>
      <c r="I43" s="122" t="s">
        <v>50</v>
      </c>
      <c r="J43" s="206">
        <v>9.84</v>
      </c>
      <c r="K43" s="207">
        <v>0.526</v>
      </c>
      <c r="L43" s="208"/>
      <c r="M43" s="207"/>
      <c r="N43" s="209" t="str">
        <f t="shared" si="0"/>
        <v>II JA</v>
      </c>
      <c r="O43" s="48" t="s">
        <v>425</v>
      </c>
      <c r="P43" s="210"/>
    </row>
    <row r="44" spans="1:16" ht="18" customHeight="1">
      <c r="A44" s="121"/>
      <c r="B44" s="205"/>
      <c r="C44" s="45" t="s">
        <v>128</v>
      </c>
      <c r="D44" s="46" t="s">
        <v>536</v>
      </c>
      <c r="E44" s="47" t="s">
        <v>537</v>
      </c>
      <c r="F44" s="48" t="s">
        <v>308</v>
      </c>
      <c r="G44" s="48" t="s">
        <v>258</v>
      </c>
      <c r="H44" s="48"/>
      <c r="I44" s="122" t="s">
        <v>50</v>
      </c>
      <c r="J44" s="206" t="s">
        <v>95</v>
      </c>
      <c r="K44" s="207"/>
      <c r="L44" s="208"/>
      <c r="M44" s="207"/>
      <c r="N44" s="209"/>
      <c r="O44" s="48" t="s">
        <v>429</v>
      </c>
      <c r="P44" s="210" t="s">
        <v>538</v>
      </c>
    </row>
    <row r="45" spans="1:16" ht="18" customHeight="1">
      <c r="A45" s="121"/>
      <c r="B45" s="205"/>
      <c r="C45" s="45" t="s">
        <v>426</v>
      </c>
      <c r="D45" s="46" t="s">
        <v>427</v>
      </c>
      <c r="E45" s="47" t="s">
        <v>428</v>
      </c>
      <c r="F45" s="48" t="s">
        <v>308</v>
      </c>
      <c r="G45" s="48" t="s">
        <v>258</v>
      </c>
      <c r="H45" s="48"/>
      <c r="I45" s="122" t="s">
        <v>50</v>
      </c>
      <c r="J45" s="206" t="s">
        <v>95</v>
      </c>
      <c r="K45" s="207"/>
      <c r="L45" s="208"/>
      <c r="M45" s="207"/>
      <c r="N45" s="209"/>
      <c r="O45" s="48" t="s">
        <v>429</v>
      </c>
      <c r="P45" s="210" t="s">
        <v>430</v>
      </c>
    </row>
  </sheetData>
  <sheetProtection/>
  <printOptions horizontalCentered="1"/>
  <pageMargins left="0.15748031496062992" right="0.1968503937007874" top="0.15748031496062992" bottom="0.3937007874015748" header="0.15748031496062992" footer="0.3937007874015748"/>
  <pageSetup horizontalDpi="600" verticalDpi="600" orientation="landscape" paperSize="9" scale="87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</sheetPr>
  <dimension ref="A1:S31"/>
  <sheetViews>
    <sheetView zoomScalePageLayoutView="0" workbookViewId="0" topLeftCell="A7">
      <selection activeCell="A3" sqref="A3"/>
    </sheetView>
  </sheetViews>
  <sheetFormatPr defaultColWidth="9.140625" defaultRowHeight="12.75"/>
  <cols>
    <col min="1" max="1" width="5.28125" style="9" customWidth="1"/>
    <col min="2" max="2" width="4.57421875" style="9" hidden="1" customWidth="1"/>
    <col min="3" max="3" width="11.140625" style="9" customWidth="1"/>
    <col min="4" max="4" width="13.421875" style="9" bestFit="1" customWidth="1"/>
    <col min="5" max="5" width="10.28125" style="25" customWidth="1"/>
    <col min="6" max="6" width="13.28125" style="54" customWidth="1"/>
    <col min="7" max="7" width="11.28125" style="54" customWidth="1"/>
    <col min="8" max="8" width="11.421875" style="13" customWidth="1"/>
    <col min="9" max="9" width="5.8515625" style="13" bestFit="1" customWidth="1"/>
    <col min="10" max="16" width="4.7109375" style="361" customWidth="1"/>
    <col min="17" max="17" width="9.00390625" style="15" customWidth="1"/>
    <col min="18" max="18" width="6.7109375" style="16" bestFit="1" customWidth="1"/>
    <col min="19" max="19" width="19.57421875" style="17" customWidth="1"/>
    <col min="20" max="16384" width="9.140625" style="9" customWidth="1"/>
  </cols>
  <sheetData>
    <row r="1" spans="1:12" s="2" customFormat="1" ht="15.75">
      <c r="A1" s="1" t="s">
        <v>0</v>
      </c>
      <c r="D1" s="3"/>
      <c r="E1" s="4"/>
      <c r="F1" s="4"/>
      <c r="G1" s="4"/>
      <c r="H1" s="5"/>
      <c r="I1" s="5"/>
      <c r="J1" s="6"/>
      <c r="K1" s="7"/>
      <c r="L1" s="7"/>
    </row>
    <row r="2" spans="1:12" s="2" customFormat="1" ht="15.75">
      <c r="A2" s="2" t="s">
        <v>1</v>
      </c>
      <c r="D2" s="3"/>
      <c r="E2" s="4"/>
      <c r="F2" s="4"/>
      <c r="G2" s="5"/>
      <c r="H2" s="5"/>
      <c r="I2" s="6"/>
      <c r="J2" s="6"/>
      <c r="K2" s="6"/>
      <c r="L2" s="8"/>
    </row>
    <row r="3" spans="1:18" s="17" customFormat="1" ht="12" customHeight="1">
      <c r="A3" s="9"/>
      <c r="B3" s="9"/>
      <c r="C3" s="9"/>
      <c r="D3" s="10"/>
      <c r="E3" s="11"/>
      <c r="F3" s="12"/>
      <c r="G3" s="12"/>
      <c r="H3" s="13"/>
      <c r="I3" s="13"/>
      <c r="J3" s="357"/>
      <c r="K3" s="357"/>
      <c r="L3" s="357"/>
      <c r="M3" s="357"/>
      <c r="N3" s="357"/>
      <c r="O3" s="357"/>
      <c r="P3" s="357"/>
      <c r="Q3" s="15"/>
      <c r="R3" s="16"/>
    </row>
    <row r="4" spans="3:18" s="18" customFormat="1" ht="16.5" thickBot="1">
      <c r="C4" s="19" t="s">
        <v>948</v>
      </c>
      <c r="E4" s="20"/>
      <c r="F4" s="21"/>
      <c r="G4" s="21"/>
      <c r="H4" s="22"/>
      <c r="I4" s="22"/>
      <c r="J4" s="358"/>
      <c r="K4" s="358"/>
      <c r="L4" s="358"/>
      <c r="M4" s="358"/>
      <c r="N4" s="358"/>
      <c r="O4" s="358"/>
      <c r="P4" s="358"/>
      <c r="Q4" s="24"/>
      <c r="R4" s="6"/>
    </row>
    <row r="5" spans="5:18" s="17" customFormat="1" ht="18" customHeight="1" thickBot="1">
      <c r="E5" s="25"/>
      <c r="J5" s="552" t="s">
        <v>4</v>
      </c>
      <c r="K5" s="553"/>
      <c r="L5" s="553"/>
      <c r="M5" s="553"/>
      <c r="N5" s="553"/>
      <c r="O5" s="553"/>
      <c r="P5" s="554"/>
      <c r="Q5" s="26"/>
      <c r="R5" s="27"/>
    </row>
    <row r="6" spans="1:19" s="42" customFormat="1" ht="18" customHeight="1" thickBot="1">
      <c r="A6" s="28" t="s">
        <v>122</v>
      </c>
      <c r="B6" s="29"/>
      <c r="C6" s="30" t="s">
        <v>6</v>
      </c>
      <c r="D6" s="31" t="s">
        <v>7</v>
      </c>
      <c r="E6" s="32" t="s">
        <v>8</v>
      </c>
      <c r="F6" s="33" t="s">
        <v>9</v>
      </c>
      <c r="G6" s="34" t="s">
        <v>10</v>
      </c>
      <c r="H6" s="34" t="s">
        <v>11</v>
      </c>
      <c r="I6" s="34" t="s">
        <v>12</v>
      </c>
      <c r="J6" s="35">
        <v>1</v>
      </c>
      <c r="K6" s="36">
        <v>2</v>
      </c>
      <c r="L6" s="36">
        <v>3</v>
      </c>
      <c r="M6" s="36" t="s">
        <v>5</v>
      </c>
      <c r="N6" s="36">
        <v>4</v>
      </c>
      <c r="O6" s="36">
        <v>5</v>
      </c>
      <c r="P6" s="38">
        <v>6</v>
      </c>
      <c r="Q6" s="39" t="s">
        <v>13</v>
      </c>
      <c r="R6" s="40" t="s">
        <v>14</v>
      </c>
      <c r="S6" s="41" t="s">
        <v>15</v>
      </c>
    </row>
    <row r="7" spans="1:19" ht="18" customHeight="1">
      <c r="A7" s="43">
        <v>1</v>
      </c>
      <c r="B7" s="44"/>
      <c r="C7" s="45" t="s">
        <v>949</v>
      </c>
      <c r="D7" s="46" t="s">
        <v>950</v>
      </c>
      <c r="E7" s="47" t="s">
        <v>951</v>
      </c>
      <c r="F7" s="48" t="s">
        <v>378</v>
      </c>
      <c r="G7" s="48" t="s">
        <v>39</v>
      </c>
      <c r="H7" s="48"/>
      <c r="I7" s="50" t="s">
        <v>50</v>
      </c>
      <c r="J7" s="51">
        <v>5.36</v>
      </c>
      <c r="K7" s="51">
        <v>5.53</v>
      </c>
      <c r="L7" s="51">
        <v>5.48</v>
      </c>
      <c r="M7" s="359">
        <v>8</v>
      </c>
      <c r="N7" s="51">
        <v>5.52</v>
      </c>
      <c r="O7" s="51">
        <v>5.53</v>
      </c>
      <c r="P7" s="51">
        <v>5.54</v>
      </c>
      <c r="Q7" s="147">
        <f aca="true" t="shared" si="0" ref="Q7:Q30">MAX(J7:L7,N7:P7)</f>
        <v>5.54</v>
      </c>
      <c r="R7" s="53" t="str">
        <f aca="true" t="shared" si="1" ref="R7:R30">IF(ISBLANK(Q7),"",IF(Q7&lt;3.6,"",IF(Q7&gt;=5.6,"I A",IF(Q7&gt;=5.15,"II A",IF(Q7&gt;=4.6,"III A",IF(Q7&gt;=4.2,"I JA",IF(Q7&gt;=3.85,"II JA",IF(Q7&gt;=3.6,"III JA"))))))))</f>
        <v>II A</v>
      </c>
      <c r="S7" s="48" t="s">
        <v>952</v>
      </c>
    </row>
    <row r="8" spans="1:19" ht="18" customHeight="1">
      <c r="A8" s="43">
        <v>2</v>
      </c>
      <c r="B8" s="44"/>
      <c r="C8" s="45" t="s">
        <v>128</v>
      </c>
      <c r="D8" s="46" t="s">
        <v>507</v>
      </c>
      <c r="E8" s="47" t="s">
        <v>508</v>
      </c>
      <c r="F8" s="48" t="s">
        <v>192</v>
      </c>
      <c r="G8" s="48" t="s">
        <v>191</v>
      </c>
      <c r="H8" s="48" t="s">
        <v>190</v>
      </c>
      <c r="I8" s="50">
        <v>18</v>
      </c>
      <c r="J8" s="51" t="s">
        <v>92</v>
      </c>
      <c r="K8" s="51">
        <v>4.88</v>
      </c>
      <c r="L8" s="51" t="s">
        <v>92</v>
      </c>
      <c r="M8" s="359">
        <v>1</v>
      </c>
      <c r="N8" s="51">
        <v>5.26</v>
      </c>
      <c r="O8" s="51" t="s">
        <v>92</v>
      </c>
      <c r="P8" s="51" t="s">
        <v>92</v>
      </c>
      <c r="Q8" s="147">
        <f t="shared" si="0"/>
        <v>5.26</v>
      </c>
      <c r="R8" s="53" t="str">
        <f t="shared" si="1"/>
        <v>II A</v>
      </c>
      <c r="S8" s="48" t="s">
        <v>189</v>
      </c>
    </row>
    <row r="9" spans="1:19" ht="18" customHeight="1">
      <c r="A9" s="43">
        <v>3</v>
      </c>
      <c r="B9" s="44"/>
      <c r="C9" s="45" t="s">
        <v>463</v>
      </c>
      <c r="D9" s="46" t="s">
        <v>919</v>
      </c>
      <c r="E9" s="47" t="s">
        <v>920</v>
      </c>
      <c r="F9" s="48" t="s">
        <v>19</v>
      </c>
      <c r="G9" s="48" t="s">
        <v>386</v>
      </c>
      <c r="H9" s="48" t="s">
        <v>921</v>
      </c>
      <c r="I9" s="50">
        <v>14</v>
      </c>
      <c r="J9" s="51">
        <v>4.84</v>
      </c>
      <c r="K9" s="51">
        <v>4.51</v>
      </c>
      <c r="L9" s="51">
        <v>4.95</v>
      </c>
      <c r="M9" s="359">
        <v>5</v>
      </c>
      <c r="N9" s="51" t="s">
        <v>92</v>
      </c>
      <c r="O9" s="51" t="s">
        <v>92</v>
      </c>
      <c r="P9" s="51">
        <v>5.15</v>
      </c>
      <c r="Q9" s="147">
        <f t="shared" si="0"/>
        <v>5.15</v>
      </c>
      <c r="R9" s="53" t="str">
        <f t="shared" si="1"/>
        <v>II A</v>
      </c>
      <c r="S9" s="48" t="s">
        <v>333</v>
      </c>
    </row>
    <row r="10" spans="1:19" ht="18" customHeight="1">
      <c r="A10" s="43">
        <v>4</v>
      </c>
      <c r="B10" s="44"/>
      <c r="C10" s="45" t="s">
        <v>29</v>
      </c>
      <c r="D10" s="46" t="s">
        <v>953</v>
      </c>
      <c r="E10" s="47" t="s">
        <v>954</v>
      </c>
      <c r="F10" s="48" t="s">
        <v>38</v>
      </c>
      <c r="G10" s="48" t="s">
        <v>39</v>
      </c>
      <c r="H10" s="48"/>
      <c r="I10" s="50">
        <v>11</v>
      </c>
      <c r="J10" s="51">
        <v>4.99</v>
      </c>
      <c r="K10" s="51">
        <v>5.04</v>
      </c>
      <c r="L10" s="51" t="s">
        <v>117</v>
      </c>
      <c r="M10" s="359">
        <v>7</v>
      </c>
      <c r="N10" s="51">
        <v>5.04</v>
      </c>
      <c r="O10" s="51" t="s">
        <v>117</v>
      </c>
      <c r="P10" s="51" t="s">
        <v>117</v>
      </c>
      <c r="Q10" s="147">
        <f t="shared" si="0"/>
        <v>5.04</v>
      </c>
      <c r="R10" s="53" t="str">
        <f t="shared" si="1"/>
        <v>III A</v>
      </c>
      <c r="S10" s="48" t="s">
        <v>227</v>
      </c>
    </row>
    <row r="11" spans="1:19" ht="18" customHeight="1">
      <c r="A11" s="43">
        <v>5</v>
      </c>
      <c r="B11" s="44"/>
      <c r="C11" s="45" t="s">
        <v>487</v>
      </c>
      <c r="D11" s="46" t="s">
        <v>955</v>
      </c>
      <c r="E11" s="47" t="s">
        <v>956</v>
      </c>
      <c r="F11" s="48" t="s">
        <v>366</v>
      </c>
      <c r="G11" s="48" t="s">
        <v>365</v>
      </c>
      <c r="H11" s="48" t="s">
        <v>364</v>
      </c>
      <c r="I11" s="50">
        <v>9</v>
      </c>
      <c r="J11" s="51">
        <v>4.77</v>
      </c>
      <c r="K11" s="51">
        <v>4.95</v>
      </c>
      <c r="L11" s="51">
        <v>5.02</v>
      </c>
      <c r="M11" s="359">
        <v>6</v>
      </c>
      <c r="N11" s="51" t="s">
        <v>92</v>
      </c>
      <c r="O11" s="51">
        <v>4.98</v>
      </c>
      <c r="P11" s="51" t="s">
        <v>92</v>
      </c>
      <c r="Q11" s="147">
        <f t="shared" si="0"/>
        <v>5.02</v>
      </c>
      <c r="R11" s="53" t="str">
        <f t="shared" si="1"/>
        <v>III A</v>
      </c>
      <c r="S11" s="48" t="s">
        <v>363</v>
      </c>
    </row>
    <row r="12" spans="1:19" ht="18" customHeight="1">
      <c r="A12" s="43">
        <v>6</v>
      </c>
      <c r="B12" s="44"/>
      <c r="C12" s="45" t="s">
        <v>957</v>
      </c>
      <c r="D12" s="46" t="s">
        <v>958</v>
      </c>
      <c r="E12" s="47" t="s">
        <v>857</v>
      </c>
      <c r="F12" s="48" t="s">
        <v>74</v>
      </c>
      <c r="G12" s="48" t="s">
        <v>49</v>
      </c>
      <c r="H12" s="48"/>
      <c r="I12" s="50">
        <v>8</v>
      </c>
      <c r="J12" s="51">
        <v>4.78</v>
      </c>
      <c r="K12" s="51" t="s">
        <v>92</v>
      </c>
      <c r="L12" s="51">
        <v>4.91</v>
      </c>
      <c r="M12" s="359">
        <v>3</v>
      </c>
      <c r="N12" s="51">
        <v>4.96</v>
      </c>
      <c r="O12" s="51">
        <v>4.99</v>
      </c>
      <c r="P12" s="51" t="s">
        <v>92</v>
      </c>
      <c r="Q12" s="147">
        <f t="shared" si="0"/>
        <v>4.99</v>
      </c>
      <c r="R12" s="53" t="str">
        <f t="shared" si="1"/>
        <v>III A</v>
      </c>
      <c r="S12" s="48" t="s">
        <v>928</v>
      </c>
    </row>
    <row r="13" spans="1:19" ht="18" customHeight="1">
      <c r="A13" s="43">
        <v>7</v>
      </c>
      <c r="B13" s="44"/>
      <c r="C13" s="45" t="s">
        <v>149</v>
      </c>
      <c r="D13" s="46" t="s">
        <v>959</v>
      </c>
      <c r="E13" s="47" t="s">
        <v>960</v>
      </c>
      <c r="F13" s="48" t="s">
        <v>48</v>
      </c>
      <c r="G13" s="48" t="s">
        <v>49</v>
      </c>
      <c r="H13" s="48"/>
      <c r="I13" s="50" t="s">
        <v>50</v>
      </c>
      <c r="J13" s="51">
        <v>4.66</v>
      </c>
      <c r="K13" s="51">
        <v>4.93</v>
      </c>
      <c r="L13" s="51">
        <v>4.63</v>
      </c>
      <c r="M13" s="359">
        <v>4</v>
      </c>
      <c r="N13" s="51">
        <v>4.91</v>
      </c>
      <c r="O13" s="51">
        <v>4.85</v>
      </c>
      <c r="P13" s="51">
        <v>4.74</v>
      </c>
      <c r="Q13" s="147">
        <f t="shared" si="0"/>
        <v>4.93</v>
      </c>
      <c r="R13" s="53" t="str">
        <f t="shared" si="1"/>
        <v>III A</v>
      </c>
      <c r="S13" s="48" t="s">
        <v>51</v>
      </c>
    </row>
    <row r="14" spans="1:19" ht="18" customHeight="1">
      <c r="A14" s="43">
        <v>8</v>
      </c>
      <c r="B14" s="44"/>
      <c r="C14" s="45" t="s">
        <v>961</v>
      </c>
      <c r="D14" s="46" t="s">
        <v>962</v>
      </c>
      <c r="E14" s="47" t="s">
        <v>963</v>
      </c>
      <c r="F14" s="48" t="s">
        <v>263</v>
      </c>
      <c r="G14" s="48" t="s">
        <v>90</v>
      </c>
      <c r="H14" s="48"/>
      <c r="I14" s="50">
        <v>7</v>
      </c>
      <c r="J14" s="51">
        <v>4.9</v>
      </c>
      <c r="K14" s="51">
        <v>4.71</v>
      </c>
      <c r="L14" s="51">
        <v>4.74</v>
      </c>
      <c r="M14" s="359">
        <v>2</v>
      </c>
      <c r="N14" s="51">
        <v>4.92</v>
      </c>
      <c r="O14" s="51">
        <v>4.79</v>
      </c>
      <c r="P14" s="51">
        <v>4.89</v>
      </c>
      <c r="Q14" s="147">
        <f t="shared" si="0"/>
        <v>4.92</v>
      </c>
      <c r="R14" s="53" t="str">
        <f t="shared" si="1"/>
        <v>III A</v>
      </c>
      <c r="S14" s="48" t="s">
        <v>373</v>
      </c>
    </row>
    <row r="15" spans="1:19" ht="18" customHeight="1">
      <c r="A15" s="43">
        <v>9</v>
      </c>
      <c r="B15" s="44"/>
      <c r="C15" s="45" t="s">
        <v>487</v>
      </c>
      <c r="D15" s="46" t="s">
        <v>964</v>
      </c>
      <c r="E15" s="47" t="s">
        <v>722</v>
      </c>
      <c r="F15" s="48" t="s">
        <v>236</v>
      </c>
      <c r="G15" s="48" t="s">
        <v>90</v>
      </c>
      <c r="H15" s="48"/>
      <c r="I15" s="50">
        <v>6</v>
      </c>
      <c r="J15" s="51">
        <v>4.66</v>
      </c>
      <c r="K15" s="51">
        <v>4.83</v>
      </c>
      <c r="L15" s="51" t="s">
        <v>92</v>
      </c>
      <c r="M15" s="359"/>
      <c r="N15" s="51"/>
      <c r="O15" s="51"/>
      <c r="P15" s="51"/>
      <c r="Q15" s="147">
        <f t="shared" si="0"/>
        <v>4.83</v>
      </c>
      <c r="R15" s="53" t="str">
        <f t="shared" si="1"/>
        <v>III A</v>
      </c>
      <c r="S15" s="48" t="s">
        <v>730</v>
      </c>
    </row>
    <row r="16" spans="1:19" ht="18" customHeight="1">
      <c r="A16" s="43">
        <v>10</v>
      </c>
      <c r="B16" s="44"/>
      <c r="C16" s="45" t="s">
        <v>965</v>
      </c>
      <c r="D16" s="46" t="s">
        <v>966</v>
      </c>
      <c r="E16" s="47" t="s">
        <v>967</v>
      </c>
      <c r="F16" s="48" t="s">
        <v>263</v>
      </c>
      <c r="G16" s="48" t="s">
        <v>90</v>
      </c>
      <c r="H16" s="48"/>
      <c r="I16" s="50">
        <v>5</v>
      </c>
      <c r="J16" s="51">
        <v>4.79</v>
      </c>
      <c r="K16" s="51" t="s">
        <v>92</v>
      </c>
      <c r="L16" s="51" t="s">
        <v>92</v>
      </c>
      <c r="M16" s="359"/>
      <c r="N16" s="51"/>
      <c r="O16" s="51"/>
      <c r="P16" s="51"/>
      <c r="Q16" s="147">
        <f t="shared" si="0"/>
        <v>4.79</v>
      </c>
      <c r="R16" s="53" t="str">
        <f t="shared" si="1"/>
        <v>III A</v>
      </c>
      <c r="S16" s="48" t="s">
        <v>253</v>
      </c>
    </row>
    <row r="17" spans="1:19" ht="18" customHeight="1">
      <c r="A17" s="43">
        <v>11</v>
      </c>
      <c r="B17" s="44"/>
      <c r="C17" s="45" t="s">
        <v>41</v>
      </c>
      <c r="D17" s="46" t="s">
        <v>968</v>
      </c>
      <c r="E17" s="47" t="s">
        <v>969</v>
      </c>
      <c r="F17" s="48" t="s">
        <v>263</v>
      </c>
      <c r="G17" s="48" t="s">
        <v>90</v>
      </c>
      <c r="H17" s="48"/>
      <c r="I17" s="50">
        <v>4</v>
      </c>
      <c r="J17" s="51">
        <v>4.54</v>
      </c>
      <c r="K17" s="51">
        <v>4.72</v>
      </c>
      <c r="L17" s="51">
        <v>4.76</v>
      </c>
      <c r="M17" s="359"/>
      <c r="N17" s="51"/>
      <c r="O17" s="51"/>
      <c r="P17" s="51"/>
      <c r="Q17" s="147">
        <f t="shared" si="0"/>
        <v>4.76</v>
      </c>
      <c r="R17" s="53" t="str">
        <f t="shared" si="1"/>
        <v>III A</v>
      </c>
      <c r="S17" s="48" t="s">
        <v>373</v>
      </c>
    </row>
    <row r="18" spans="1:19" ht="18" customHeight="1">
      <c r="A18" s="43">
        <v>12</v>
      </c>
      <c r="B18" s="44"/>
      <c r="C18" s="45" t="s">
        <v>487</v>
      </c>
      <c r="D18" s="46" t="s">
        <v>901</v>
      </c>
      <c r="E18" s="47" t="s">
        <v>902</v>
      </c>
      <c r="F18" s="48" t="s">
        <v>55</v>
      </c>
      <c r="G18" s="48" t="s">
        <v>39</v>
      </c>
      <c r="H18" s="48"/>
      <c r="I18" s="50">
        <v>3</v>
      </c>
      <c r="J18" s="51" t="s">
        <v>92</v>
      </c>
      <c r="K18" s="51">
        <v>4.74</v>
      </c>
      <c r="L18" s="51">
        <v>4.72</v>
      </c>
      <c r="M18" s="359"/>
      <c r="N18" s="51"/>
      <c r="O18" s="51"/>
      <c r="P18" s="51"/>
      <c r="Q18" s="147">
        <f t="shared" si="0"/>
        <v>4.74</v>
      </c>
      <c r="R18" s="53" t="str">
        <f t="shared" si="1"/>
        <v>III A</v>
      </c>
      <c r="S18" s="48" t="s">
        <v>420</v>
      </c>
    </row>
    <row r="19" spans="1:19" ht="18" customHeight="1">
      <c r="A19" s="43">
        <v>13</v>
      </c>
      <c r="B19" s="44"/>
      <c r="C19" s="45" t="s">
        <v>426</v>
      </c>
      <c r="D19" s="46" t="s">
        <v>970</v>
      </c>
      <c r="E19" s="47" t="s">
        <v>971</v>
      </c>
      <c r="F19" s="48" t="s">
        <v>74</v>
      </c>
      <c r="G19" s="48" t="s">
        <v>49</v>
      </c>
      <c r="H19" s="48"/>
      <c r="I19" s="50">
        <v>2</v>
      </c>
      <c r="J19" s="51">
        <v>4.64</v>
      </c>
      <c r="K19" s="51">
        <v>4.37</v>
      </c>
      <c r="L19" s="51">
        <v>4.72</v>
      </c>
      <c r="M19" s="359"/>
      <c r="N19" s="51"/>
      <c r="O19" s="51"/>
      <c r="P19" s="51"/>
      <c r="Q19" s="147">
        <f t="shared" si="0"/>
        <v>4.72</v>
      </c>
      <c r="R19" s="53" t="str">
        <f t="shared" si="1"/>
        <v>III A</v>
      </c>
      <c r="S19" s="48" t="s">
        <v>434</v>
      </c>
    </row>
    <row r="20" spans="1:19" ht="18" customHeight="1">
      <c r="A20" s="43">
        <v>14</v>
      </c>
      <c r="B20" s="44"/>
      <c r="C20" s="45" t="s">
        <v>972</v>
      </c>
      <c r="D20" s="46" t="s">
        <v>973</v>
      </c>
      <c r="E20" s="47" t="s">
        <v>974</v>
      </c>
      <c r="F20" s="48" t="s">
        <v>975</v>
      </c>
      <c r="G20" s="48" t="s">
        <v>33</v>
      </c>
      <c r="H20" s="48"/>
      <c r="I20" s="50" t="s">
        <v>50</v>
      </c>
      <c r="J20" s="51">
        <v>4.65</v>
      </c>
      <c r="K20" s="51">
        <v>4.66</v>
      </c>
      <c r="L20" s="51">
        <v>4.62</v>
      </c>
      <c r="M20" s="359"/>
      <c r="N20" s="51"/>
      <c r="O20" s="51"/>
      <c r="P20" s="51"/>
      <c r="Q20" s="147">
        <f t="shared" si="0"/>
        <v>4.66</v>
      </c>
      <c r="R20" s="53" t="str">
        <f t="shared" si="1"/>
        <v>III A</v>
      </c>
      <c r="S20" s="48" t="s">
        <v>976</v>
      </c>
    </row>
    <row r="21" spans="1:19" ht="18" customHeight="1">
      <c r="A21" s="43">
        <v>15</v>
      </c>
      <c r="B21" s="44"/>
      <c r="C21" s="45" t="s">
        <v>761</v>
      </c>
      <c r="D21" s="46" t="s">
        <v>977</v>
      </c>
      <c r="E21" s="47" t="s">
        <v>731</v>
      </c>
      <c r="F21" s="48" t="s">
        <v>978</v>
      </c>
      <c r="G21" s="48" t="s">
        <v>979</v>
      </c>
      <c r="H21" s="48"/>
      <c r="I21" s="50">
        <v>1</v>
      </c>
      <c r="J21" s="51">
        <v>4.6</v>
      </c>
      <c r="K21" s="51">
        <v>4.57</v>
      </c>
      <c r="L21" s="51">
        <v>4.38</v>
      </c>
      <c r="M21" s="359"/>
      <c r="N21" s="51"/>
      <c r="O21" s="51"/>
      <c r="P21" s="51"/>
      <c r="Q21" s="147">
        <f t="shared" si="0"/>
        <v>4.6</v>
      </c>
      <c r="R21" s="53" t="str">
        <f t="shared" si="1"/>
        <v>III A</v>
      </c>
      <c r="S21" s="48" t="s">
        <v>980</v>
      </c>
    </row>
    <row r="22" spans="1:19" ht="18" customHeight="1">
      <c r="A22" s="43">
        <v>16</v>
      </c>
      <c r="B22" s="44"/>
      <c r="C22" s="45" t="s">
        <v>981</v>
      </c>
      <c r="D22" s="46" t="s">
        <v>982</v>
      </c>
      <c r="E22" s="47" t="s">
        <v>983</v>
      </c>
      <c r="F22" s="48" t="s">
        <v>32</v>
      </c>
      <c r="G22" s="48" t="s">
        <v>33</v>
      </c>
      <c r="H22" s="48"/>
      <c r="I22" s="50"/>
      <c r="J22" s="51">
        <v>4.54</v>
      </c>
      <c r="K22" s="51">
        <v>4.39</v>
      </c>
      <c r="L22" s="51" t="s">
        <v>92</v>
      </c>
      <c r="M22" s="359"/>
      <c r="N22" s="51"/>
      <c r="O22" s="51"/>
      <c r="P22" s="51"/>
      <c r="Q22" s="147">
        <f t="shared" si="0"/>
        <v>4.54</v>
      </c>
      <c r="R22" s="53" t="str">
        <f t="shared" si="1"/>
        <v>I JA</v>
      </c>
      <c r="S22" s="48" t="s">
        <v>323</v>
      </c>
    </row>
    <row r="23" spans="1:19" ht="18" customHeight="1">
      <c r="A23" s="43">
        <v>17</v>
      </c>
      <c r="B23" s="44"/>
      <c r="C23" s="45" t="s">
        <v>82</v>
      </c>
      <c r="D23" s="46" t="s">
        <v>83</v>
      </c>
      <c r="E23" s="47" t="s">
        <v>84</v>
      </c>
      <c r="F23" s="48" t="s">
        <v>74</v>
      </c>
      <c r="G23" s="48" t="s">
        <v>49</v>
      </c>
      <c r="H23" s="48"/>
      <c r="I23" s="50"/>
      <c r="J23" s="51">
        <v>4.39</v>
      </c>
      <c r="K23" s="51">
        <v>4.23</v>
      </c>
      <c r="L23" s="51">
        <v>4.43</v>
      </c>
      <c r="M23" s="359"/>
      <c r="N23" s="51"/>
      <c r="O23" s="51"/>
      <c r="P23" s="51"/>
      <c r="Q23" s="147">
        <f t="shared" si="0"/>
        <v>4.43</v>
      </c>
      <c r="R23" s="53" t="str">
        <f t="shared" si="1"/>
        <v>I JA</v>
      </c>
      <c r="S23" s="48" t="s">
        <v>85</v>
      </c>
    </row>
    <row r="24" spans="1:19" ht="18" customHeight="1">
      <c r="A24" s="43">
        <v>18</v>
      </c>
      <c r="B24" s="44"/>
      <c r="C24" s="45" t="s">
        <v>98</v>
      </c>
      <c r="D24" s="46" t="s">
        <v>917</v>
      </c>
      <c r="E24" s="47" t="s">
        <v>918</v>
      </c>
      <c r="F24" s="48" t="s">
        <v>38</v>
      </c>
      <c r="G24" s="48" t="s">
        <v>39</v>
      </c>
      <c r="H24" s="48"/>
      <c r="I24" s="50"/>
      <c r="J24" s="51" t="s">
        <v>92</v>
      </c>
      <c r="K24" s="51">
        <v>4.43</v>
      </c>
      <c r="L24" s="51" t="s">
        <v>117</v>
      </c>
      <c r="M24" s="359"/>
      <c r="N24" s="51"/>
      <c r="O24" s="51"/>
      <c r="P24" s="51"/>
      <c r="Q24" s="147">
        <f t="shared" si="0"/>
        <v>4.43</v>
      </c>
      <c r="R24" s="53" t="str">
        <f t="shared" si="1"/>
        <v>I JA</v>
      </c>
      <c r="S24" s="48" t="s">
        <v>420</v>
      </c>
    </row>
    <row r="25" spans="1:19" ht="18" customHeight="1">
      <c r="A25" s="43">
        <v>19</v>
      </c>
      <c r="B25" s="44"/>
      <c r="C25" s="45" t="s">
        <v>107</v>
      </c>
      <c r="D25" s="46" t="s">
        <v>106</v>
      </c>
      <c r="E25" s="47" t="s">
        <v>63</v>
      </c>
      <c r="F25" s="48" t="s">
        <v>55</v>
      </c>
      <c r="G25" s="48" t="s">
        <v>39</v>
      </c>
      <c r="H25" s="48"/>
      <c r="I25" s="50"/>
      <c r="J25" s="51">
        <v>4.35</v>
      </c>
      <c r="K25" s="51" t="s">
        <v>92</v>
      </c>
      <c r="L25" s="51">
        <v>4.33</v>
      </c>
      <c r="M25" s="359"/>
      <c r="N25" s="51"/>
      <c r="O25" s="51"/>
      <c r="P25" s="51"/>
      <c r="Q25" s="147">
        <f>MAX(J25:L25,N25:P25)</f>
        <v>4.35</v>
      </c>
      <c r="R25" s="53" t="str">
        <f>IF(ISBLANK(Q25),"",IF(Q25&lt;3.6,"",IF(Q25&gt;=5.6,"I A",IF(Q25&gt;=5.15,"II A",IF(Q25&gt;=4.6,"III A",IF(Q25&gt;=4.2,"I JA",IF(Q25&gt;=3.85,"II JA",IF(Q25&gt;=3.6,"III JA"))))))))</f>
        <v>I JA</v>
      </c>
      <c r="S25" s="48" t="s">
        <v>104</v>
      </c>
    </row>
    <row r="26" spans="1:19" ht="18" customHeight="1">
      <c r="A26" s="43">
        <v>20</v>
      </c>
      <c r="B26" s="44"/>
      <c r="C26" s="360" t="s">
        <v>984</v>
      </c>
      <c r="D26" s="46" t="s">
        <v>985</v>
      </c>
      <c r="E26" s="47" t="s">
        <v>986</v>
      </c>
      <c r="F26" s="48" t="s">
        <v>89</v>
      </c>
      <c r="G26" s="48" t="s">
        <v>90</v>
      </c>
      <c r="H26" s="48"/>
      <c r="I26" s="50" t="s">
        <v>50</v>
      </c>
      <c r="J26" s="51">
        <v>4.35</v>
      </c>
      <c r="K26" s="51">
        <v>4.14</v>
      </c>
      <c r="L26" s="51" t="s">
        <v>92</v>
      </c>
      <c r="M26" s="359"/>
      <c r="N26" s="51"/>
      <c r="O26" s="51"/>
      <c r="P26" s="51"/>
      <c r="Q26" s="147">
        <f t="shared" si="0"/>
        <v>4.35</v>
      </c>
      <c r="R26" s="53" t="str">
        <f t="shared" si="1"/>
        <v>I JA</v>
      </c>
      <c r="S26" s="48" t="s">
        <v>730</v>
      </c>
    </row>
    <row r="27" spans="1:19" ht="18" customHeight="1">
      <c r="A27" s="43">
        <v>21</v>
      </c>
      <c r="B27" s="44"/>
      <c r="C27" s="45" t="s">
        <v>41</v>
      </c>
      <c r="D27" s="46" t="s">
        <v>987</v>
      </c>
      <c r="E27" s="47" t="s">
        <v>636</v>
      </c>
      <c r="F27" s="48" t="s">
        <v>89</v>
      </c>
      <c r="G27" s="48" t="s">
        <v>90</v>
      </c>
      <c r="H27" s="48"/>
      <c r="I27" s="50" t="s">
        <v>50</v>
      </c>
      <c r="J27" s="51">
        <v>4.25</v>
      </c>
      <c r="K27" s="51">
        <v>4.21</v>
      </c>
      <c r="L27" s="51">
        <v>4.3</v>
      </c>
      <c r="M27" s="359"/>
      <c r="N27" s="51"/>
      <c r="O27" s="51"/>
      <c r="P27" s="51"/>
      <c r="Q27" s="147">
        <f t="shared" si="0"/>
        <v>4.3</v>
      </c>
      <c r="R27" s="53" t="str">
        <f t="shared" si="1"/>
        <v>I JA</v>
      </c>
      <c r="S27" s="48" t="s">
        <v>373</v>
      </c>
    </row>
    <row r="28" spans="1:19" ht="18" customHeight="1">
      <c r="A28" s="43">
        <v>22</v>
      </c>
      <c r="B28" s="44"/>
      <c r="C28" s="45" t="s">
        <v>98</v>
      </c>
      <c r="D28" s="46" t="s">
        <v>988</v>
      </c>
      <c r="E28" s="47" t="s">
        <v>534</v>
      </c>
      <c r="F28" s="48" t="s">
        <v>257</v>
      </c>
      <c r="G28" s="48" t="s">
        <v>258</v>
      </c>
      <c r="H28" s="48"/>
      <c r="I28" s="50"/>
      <c r="J28" s="51">
        <v>3.91</v>
      </c>
      <c r="K28" s="51">
        <v>4.09</v>
      </c>
      <c r="L28" s="51" t="s">
        <v>92</v>
      </c>
      <c r="M28" s="359"/>
      <c r="N28" s="51"/>
      <c r="O28" s="51"/>
      <c r="P28" s="51"/>
      <c r="Q28" s="147">
        <f t="shared" si="0"/>
        <v>4.09</v>
      </c>
      <c r="R28" s="53" t="str">
        <f t="shared" si="1"/>
        <v>II JA</v>
      </c>
      <c r="S28" s="48" t="s">
        <v>259</v>
      </c>
    </row>
    <row r="29" spans="1:19" ht="18" customHeight="1">
      <c r="A29" s="43">
        <v>23</v>
      </c>
      <c r="B29" s="44"/>
      <c r="C29" s="45" t="s">
        <v>111</v>
      </c>
      <c r="D29" s="46" t="s">
        <v>110</v>
      </c>
      <c r="E29" s="47" t="s">
        <v>109</v>
      </c>
      <c r="F29" s="48" t="s">
        <v>38</v>
      </c>
      <c r="G29" s="48" t="s">
        <v>39</v>
      </c>
      <c r="H29" s="48"/>
      <c r="I29" s="50"/>
      <c r="J29" s="51">
        <v>3.78</v>
      </c>
      <c r="K29" s="51" t="s">
        <v>117</v>
      </c>
      <c r="L29" s="51" t="s">
        <v>117</v>
      </c>
      <c r="M29" s="359"/>
      <c r="N29" s="51"/>
      <c r="O29" s="51"/>
      <c r="P29" s="51"/>
      <c r="Q29" s="147">
        <f t="shared" si="0"/>
        <v>3.78</v>
      </c>
      <c r="R29" s="53" t="str">
        <f t="shared" si="1"/>
        <v>III JA</v>
      </c>
      <c r="S29" s="48" t="s">
        <v>108</v>
      </c>
    </row>
    <row r="30" spans="1:19" ht="18" customHeight="1">
      <c r="A30" s="43" t="s">
        <v>989</v>
      </c>
      <c r="B30" s="44"/>
      <c r="C30" s="45" t="s">
        <v>107</v>
      </c>
      <c r="D30" s="46" t="s">
        <v>990</v>
      </c>
      <c r="E30" s="47" t="s">
        <v>991</v>
      </c>
      <c r="F30" s="48" t="s">
        <v>992</v>
      </c>
      <c r="G30" s="48" t="s">
        <v>993</v>
      </c>
      <c r="H30" s="48" t="s">
        <v>994</v>
      </c>
      <c r="I30" s="50" t="s">
        <v>989</v>
      </c>
      <c r="J30" s="51" t="s">
        <v>92</v>
      </c>
      <c r="K30" s="51" t="s">
        <v>92</v>
      </c>
      <c r="L30" s="51">
        <v>5.43</v>
      </c>
      <c r="M30" s="359"/>
      <c r="N30" s="51"/>
      <c r="O30" s="51"/>
      <c r="P30" s="51"/>
      <c r="Q30" s="147">
        <f t="shared" si="0"/>
        <v>5.43</v>
      </c>
      <c r="R30" s="53" t="str">
        <f t="shared" si="1"/>
        <v>II A</v>
      </c>
      <c r="S30" s="48" t="s">
        <v>995</v>
      </c>
    </row>
    <row r="31" spans="1:19" ht="18" customHeight="1">
      <c r="A31" s="43"/>
      <c r="B31" s="44">
        <v>143</v>
      </c>
      <c r="C31" s="45" t="s">
        <v>426</v>
      </c>
      <c r="D31" s="46" t="s">
        <v>996</v>
      </c>
      <c r="E31" s="47" t="s">
        <v>997</v>
      </c>
      <c r="F31" s="48" t="s">
        <v>60</v>
      </c>
      <c r="G31" s="48" t="s">
        <v>20</v>
      </c>
      <c r="H31" s="48" t="s">
        <v>21</v>
      </c>
      <c r="I31" s="50" t="s">
        <v>50</v>
      </c>
      <c r="J31" s="51" t="s">
        <v>117</v>
      </c>
      <c r="K31" s="51"/>
      <c r="L31" s="51"/>
      <c r="M31" s="359"/>
      <c r="N31" s="51"/>
      <c r="O31" s="51"/>
      <c r="P31" s="51"/>
      <c r="Q31" s="147" t="s">
        <v>95</v>
      </c>
      <c r="R31" s="53"/>
      <c r="S31" s="48" t="s">
        <v>998</v>
      </c>
    </row>
  </sheetData>
  <sheetProtection/>
  <mergeCells count="1">
    <mergeCell ref="J5:P5"/>
  </mergeCells>
  <printOptions horizontalCentered="1"/>
  <pageMargins left="0.15748031496062992" right="0.15748031496062992" top="0.7480314960629921" bottom="0.5511811023622047" header="0.31496062992125984" footer="0.31496062992125984"/>
  <pageSetup horizontalDpi="600" verticalDpi="600" orientation="landscape" paperSize="9" scale="9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</sheetPr>
  <dimension ref="A1:S2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28125" style="137" customWidth="1"/>
    <col min="2" max="2" width="3.28125" style="137" hidden="1" customWidth="1"/>
    <col min="3" max="3" width="9.7109375" style="137" customWidth="1"/>
    <col min="4" max="4" width="12.00390625" style="137" customWidth="1"/>
    <col min="5" max="5" width="10.7109375" style="144" customWidth="1"/>
    <col min="6" max="6" width="10.57421875" style="143" customWidth="1"/>
    <col min="7" max="7" width="11.7109375" style="143" customWidth="1"/>
    <col min="8" max="8" width="9.8515625" style="142" customWidth="1"/>
    <col min="9" max="9" width="5.8515625" style="142" bestFit="1" customWidth="1"/>
    <col min="10" max="16" width="4.7109375" style="141" customWidth="1"/>
    <col min="17" max="17" width="9.140625" style="140" customWidth="1"/>
    <col min="18" max="18" width="5.7109375" style="139" customWidth="1"/>
    <col min="19" max="19" width="19.00390625" style="138" bestFit="1" customWidth="1"/>
    <col min="20" max="16384" width="9.140625" style="137" customWidth="1"/>
  </cols>
  <sheetData>
    <row r="1" spans="1:18" s="186" customFormat="1" ht="15.75">
      <c r="A1" s="193" t="s">
        <v>0</v>
      </c>
      <c r="D1" s="191"/>
      <c r="E1" s="190"/>
      <c r="F1" s="190"/>
      <c r="G1" s="190"/>
      <c r="H1" s="189"/>
      <c r="I1" s="189"/>
      <c r="J1" s="188"/>
      <c r="K1" s="192"/>
      <c r="L1" s="192"/>
      <c r="Q1" s="85"/>
      <c r="R1" s="85"/>
    </row>
    <row r="2" spans="1:18" s="186" customFormat="1" ht="15.75">
      <c r="A2" s="85" t="s">
        <v>1</v>
      </c>
      <c r="D2" s="191"/>
      <c r="E2" s="190"/>
      <c r="F2" s="190"/>
      <c r="G2" s="189"/>
      <c r="H2" s="189"/>
      <c r="I2" s="188"/>
      <c r="J2" s="188"/>
      <c r="K2" s="188"/>
      <c r="L2" s="187"/>
      <c r="Q2" s="85"/>
      <c r="R2" s="85"/>
    </row>
    <row r="3" spans="1:18" s="138" customFormat="1" ht="12" customHeight="1">
      <c r="A3" s="137"/>
      <c r="B3" s="137"/>
      <c r="C3" s="137"/>
      <c r="D3" s="185"/>
      <c r="E3" s="184"/>
      <c r="F3" s="183"/>
      <c r="G3" s="183"/>
      <c r="H3" s="142"/>
      <c r="I3" s="142"/>
      <c r="J3" s="182"/>
      <c r="K3" s="182"/>
      <c r="L3" s="182"/>
      <c r="M3" s="182"/>
      <c r="N3" s="182"/>
      <c r="O3" s="182"/>
      <c r="P3" s="182"/>
      <c r="Q3" s="140"/>
      <c r="R3" s="139"/>
    </row>
    <row r="4" spans="3:18" s="174" customFormat="1" ht="16.5" thickBot="1">
      <c r="C4" s="181" t="s">
        <v>377</v>
      </c>
      <c r="E4" s="180"/>
      <c r="F4" s="179"/>
      <c r="G4" s="179"/>
      <c r="H4" s="178"/>
      <c r="I4" s="178"/>
      <c r="J4" s="177"/>
      <c r="K4" s="177"/>
      <c r="L4" s="177"/>
      <c r="M4" s="177"/>
      <c r="N4" s="177"/>
      <c r="O4" s="177"/>
      <c r="P4" s="177"/>
      <c r="Q4" s="176"/>
      <c r="R4" s="175"/>
    </row>
    <row r="5" spans="5:18" s="138" customFormat="1" ht="18" customHeight="1" thickBot="1">
      <c r="E5" s="144"/>
      <c r="J5" s="555" t="s">
        <v>4</v>
      </c>
      <c r="K5" s="556"/>
      <c r="L5" s="556"/>
      <c r="M5" s="556"/>
      <c r="N5" s="556"/>
      <c r="O5" s="556"/>
      <c r="P5" s="557"/>
      <c r="Q5" s="173"/>
      <c r="R5" s="172"/>
    </row>
    <row r="6" spans="1:19" s="156" customFormat="1" ht="18" customHeight="1" thickBot="1">
      <c r="A6" s="171" t="s">
        <v>122</v>
      </c>
      <c r="B6" s="170" t="s">
        <v>126</v>
      </c>
      <c r="C6" s="169" t="s">
        <v>6</v>
      </c>
      <c r="D6" s="168" t="s">
        <v>7</v>
      </c>
      <c r="E6" s="167" t="s">
        <v>8</v>
      </c>
      <c r="F6" s="166" t="s">
        <v>9</v>
      </c>
      <c r="G6" s="165" t="s">
        <v>10</v>
      </c>
      <c r="H6" s="165" t="s">
        <v>11</v>
      </c>
      <c r="I6" s="165" t="s">
        <v>12</v>
      </c>
      <c r="J6" s="164">
        <v>1</v>
      </c>
      <c r="K6" s="161">
        <v>2</v>
      </c>
      <c r="L6" s="161">
        <v>3</v>
      </c>
      <c r="M6" s="163" t="s">
        <v>5</v>
      </c>
      <c r="N6" s="162">
        <v>4</v>
      </c>
      <c r="O6" s="161">
        <v>5</v>
      </c>
      <c r="P6" s="160">
        <v>6</v>
      </c>
      <c r="Q6" s="159" t="s">
        <v>13</v>
      </c>
      <c r="R6" s="158" t="s">
        <v>14</v>
      </c>
      <c r="S6" s="157" t="s">
        <v>15</v>
      </c>
    </row>
    <row r="7" spans="1:19" ht="18" customHeight="1">
      <c r="A7" s="155">
        <v>1</v>
      </c>
      <c r="B7" s="154"/>
      <c r="C7" s="153" t="s">
        <v>376</v>
      </c>
      <c r="D7" s="152" t="s">
        <v>375</v>
      </c>
      <c r="E7" s="151" t="s">
        <v>374</v>
      </c>
      <c r="F7" s="145" t="s">
        <v>236</v>
      </c>
      <c r="G7" s="145" t="s">
        <v>90</v>
      </c>
      <c r="H7" s="145"/>
      <c r="I7" s="67">
        <v>18</v>
      </c>
      <c r="J7" s="148">
        <v>6.61</v>
      </c>
      <c r="K7" s="148">
        <v>6.62</v>
      </c>
      <c r="L7" s="148" t="s">
        <v>92</v>
      </c>
      <c r="M7" s="149">
        <v>8</v>
      </c>
      <c r="N7" s="148" t="s">
        <v>92</v>
      </c>
      <c r="O7" s="148" t="s">
        <v>117</v>
      </c>
      <c r="P7" s="148" t="s">
        <v>117</v>
      </c>
      <c r="Q7" s="147">
        <f aca="true" t="shared" si="0" ref="Q7:Q22">MAX(J7:L7,N7:P7)</f>
        <v>6.62</v>
      </c>
      <c r="R7" s="146" t="str">
        <f aca="true" t="shared" si="1" ref="R7:R22">IF(ISBLANK(Q7),"",IF(Q7&lt;4,"",IF(Q7&gt;=6.7,"I A",IF(Q7&gt;=6.2,"II A",IF(Q7&gt;=5.6,"III A",IF(Q7&gt;=5,"I JA",IF(Q7&gt;=4.45,"II JA",IF(Q7&gt;=4,"III JA"))))))))</f>
        <v>II A</v>
      </c>
      <c r="S7" s="145" t="s">
        <v>373</v>
      </c>
    </row>
    <row r="8" spans="1:19" ht="18" customHeight="1">
      <c r="A8" s="155">
        <v>2</v>
      </c>
      <c r="B8" s="154"/>
      <c r="C8" s="153" t="s">
        <v>372</v>
      </c>
      <c r="D8" s="152" t="s">
        <v>371</v>
      </c>
      <c r="E8" s="151" t="s">
        <v>370</v>
      </c>
      <c r="F8" s="145" t="s">
        <v>64</v>
      </c>
      <c r="G8" s="145" t="s">
        <v>65</v>
      </c>
      <c r="H8" s="145"/>
      <c r="I8" s="67">
        <v>14</v>
      </c>
      <c r="J8" s="148">
        <v>6.2</v>
      </c>
      <c r="K8" s="148">
        <v>6.2</v>
      </c>
      <c r="L8" s="148" t="s">
        <v>92</v>
      </c>
      <c r="M8" s="149">
        <v>5</v>
      </c>
      <c r="N8" s="148">
        <v>6.23</v>
      </c>
      <c r="O8" s="148">
        <v>6.55</v>
      </c>
      <c r="P8" s="148" t="s">
        <v>92</v>
      </c>
      <c r="Q8" s="147">
        <f t="shared" si="0"/>
        <v>6.55</v>
      </c>
      <c r="R8" s="146" t="str">
        <f t="shared" si="1"/>
        <v>II A</v>
      </c>
      <c r="S8" s="145" t="s">
        <v>66</v>
      </c>
    </row>
    <row r="9" spans="1:19" ht="18" customHeight="1">
      <c r="A9" s="155">
        <v>3</v>
      </c>
      <c r="B9" s="154"/>
      <c r="C9" s="153" t="s">
        <v>369</v>
      </c>
      <c r="D9" s="152" t="s">
        <v>368</v>
      </c>
      <c r="E9" s="151" t="s">
        <v>367</v>
      </c>
      <c r="F9" s="145" t="s">
        <v>366</v>
      </c>
      <c r="G9" s="145" t="s">
        <v>365</v>
      </c>
      <c r="H9" s="145" t="s">
        <v>364</v>
      </c>
      <c r="I9" s="67">
        <v>11</v>
      </c>
      <c r="J9" s="148">
        <v>6.29</v>
      </c>
      <c r="K9" s="148">
        <v>6.35</v>
      </c>
      <c r="L9" s="148">
        <v>6.46</v>
      </c>
      <c r="M9" s="149">
        <v>7</v>
      </c>
      <c r="N9" s="148" t="s">
        <v>92</v>
      </c>
      <c r="O9" s="148" t="s">
        <v>92</v>
      </c>
      <c r="P9" s="148">
        <v>6.31</v>
      </c>
      <c r="Q9" s="147">
        <f t="shared" si="0"/>
        <v>6.46</v>
      </c>
      <c r="R9" s="146" t="str">
        <f t="shared" si="1"/>
        <v>II A</v>
      </c>
      <c r="S9" s="145" t="s">
        <v>363</v>
      </c>
    </row>
    <row r="10" spans="1:19" ht="18" customHeight="1">
      <c r="A10" s="155">
        <v>4</v>
      </c>
      <c r="B10" s="154"/>
      <c r="C10" s="153" t="s">
        <v>282</v>
      </c>
      <c r="D10" s="152" t="s">
        <v>362</v>
      </c>
      <c r="E10" s="151" t="s">
        <v>361</v>
      </c>
      <c r="F10" s="145" t="s">
        <v>360</v>
      </c>
      <c r="G10" s="145" t="s">
        <v>359</v>
      </c>
      <c r="H10" s="145" t="s">
        <v>358</v>
      </c>
      <c r="I10" s="67">
        <v>9</v>
      </c>
      <c r="J10" s="148">
        <v>5.99</v>
      </c>
      <c r="K10" s="148">
        <v>6</v>
      </c>
      <c r="L10" s="148">
        <v>6.12</v>
      </c>
      <c r="M10" s="149">
        <v>3</v>
      </c>
      <c r="N10" s="148">
        <v>6.14</v>
      </c>
      <c r="O10" s="148">
        <v>6.23</v>
      </c>
      <c r="P10" s="148">
        <v>6.41</v>
      </c>
      <c r="Q10" s="147">
        <f t="shared" si="0"/>
        <v>6.41</v>
      </c>
      <c r="R10" s="146" t="str">
        <f t="shared" si="1"/>
        <v>II A</v>
      </c>
      <c r="S10" s="145" t="s">
        <v>357</v>
      </c>
    </row>
    <row r="11" spans="1:19" ht="18" customHeight="1">
      <c r="A11" s="155">
        <v>5</v>
      </c>
      <c r="B11" s="154"/>
      <c r="C11" s="153" t="s">
        <v>356</v>
      </c>
      <c r="D11" s="152" t="s">
        <v>355</v>
      </c>
      <c r="E11" s="151" t="s">
        <v>354</v>
      </c>
      <c r="F11" s="145" t="s">
        <v>74</v>
      </c>
      <c r="G11" s="145" t="s">
        <v>49</v>
      </c>
      <c r="H11" s="145"/>
      <c r="I11" s="67">
        <v>8</v>
      </c>
      <c r="J11" s="148">
        <v>6.38</v>
      </c>
      <c r="K11" s="148">
        <v>6.21</v>
      </c>
      <c r="L11" s="148">
        <v>6.13</v>
      </c>
      <c r="M11" s="149">
        <v>6</v>
      </c>
      <c r="N11" s="148" t="s">
        <v>92</v>
      </c>
      <c r="O11" s="148" t="s">
        <v>92</v>
      </c>
      <c r="P11" s="148">
        <v>6.21</v>
      </c>
      <c r="Q11" s="147">
        <f t="shared" si="0"/>
        <v>6.38</v>
      </c>
      <c r="R11" s="146" t="str">
        <f t="shared" si="1"/>
        <v>II A</v>
      </c>
      <c r="S11" s="145" t="s">
        <v>353</v>
      </c>
    </row>
    <row r="12" spans="1:19" ht="18" customHeight="1">
      <c r="A12" s="155">
        <v>6</v>
      </c>
      <c r="B12" s="154">
        <v>82</v>
      </c>
      <c r="C12" s="153" t="s">
        <v>352</v>
      </c>
      <c r="D12" s="152" t="s">
        <v>351</v>
      </c>
      <c r="E12" s="151" t="s">
        <v>350</v>
      </c>
      <c r="F12" s="145" t="s">
        <v>38</v>
      </c>
      <c r="G12" s="145" t="s">
        <v>39</v>
      </c>
      <c r="H12" s="145"/>
      <c r="I12" s="67">
        <v>7</v>
      </c>
      <c r="J12" s="148">
        <v>6.1</v>
      </c>
      <c r="K12" s="148" t="s">
        <v>92</v>
      </c>
      <c r="L12" s="148">
        <v>6.15</v>
      </c>
      <c r="M12" s="149">
        <v>4</v>
      </c>
      <c r="N12" s="148">
        <v>6.31</v>
      </c>
      <c r="O12" s="148">
        <v>6.09</v>
      </c>
      <c r="P12" s="148">
        <v>6.23</v>
      </c>
      <c r="Q12" s="147">
        <f t="shared" si="0"/>
        <v>6.31</v>
      </c>
      <c r="R12" s="146" t="str">
        <f t="shared" si="1"/>
        <v>II A</v>
      </c>
      <c r="S12" s="145" t="s">
        <v>349</v>
      </c>
    </row>
    <row r="13" spans="1:19" ht="18" customHeight="1">
      <c r="A13" s="155">
        <v>7</v>
      </c>
      <c r="B13" s="154"/>
      <c r="C13" s="153" t="s">
        <v>348</v>
      </c>
      <c r="D13" s="152" t="s">
        <v>347</v>
      </c>
      <c r="E13" s="151" t="s">
        <v>346</v>
      </c>
      <c r="F13" s="145" t="s">
        <v>263</v>
      </c>
      <c r="G13" s="145" t="s">
        <v>90</v>
      </c>
      <c r="H13" s="145"/>
      <c r="I13" s="67">
        <v>6</v>
      </c>
      <c r="J13" s="148" t="s">
        <v>92</v>
      </c>
      <c r="K13" s="148">
        <v>5.73</v>
      </c>
      <c r="L13" s="148" t="s">
        <v>92</v>
      </c>
      <c r="M13" s="149">
        <v>1</v>
      </c>
      <c r="N13" s="148">
        <v>5.7</v>
      </c>
      <c r="O13" s="148" t="s">
        <v>92</v>
      </c>
      <c r="P13" s="148">
        <v>5.8</v>
      </c>
      <c r="Q13" s="147">
        <f t="shared" si="0"/>
        <v>5.8</v>
      </c>
      <c r="R13" s="146" t="str">
        <f t="shared" si="1"/>
        <v>III A</v>
      </c>
      <c r="S13" s="145" t="s">
        <v>253</v>
      </c>
    </row>
    <row r="14" spans="1:19" ht="18" customHeight="1">
      <c r="A14" s="155">
        <v>8</v>
      </c>
      <c r="B14" s="154"/>
      <c r="C14" s="153" t="s">
        <v>345</v>
      </c>
      <c r="D14" s="152" t="s">
        <v>344</v>
      </c>
      <c r="E14" s="151" t="s">
        <v>343</v>
      </c>
      <c r="F14" s="145" t="s">
        <v>342</v>
      </c>
      <c r="G14" s="145" t="s">
        <v>341</v>
      </c>
      <c r="H14" s="145"/>
      <c r="I14" s="67">
        <v>5</v>
      </c>
      <c r="J14" s="148" t="s">
        <v>92</v>
      </c>
      <c r="K14" s="148">
        <v>5.75</v>
      </c>
      <c r="L14" s="148" t="s">
        <v>92</v>
      </c>
      <c r="M14" s="149">
        <v>2</v>
      </c>
      <c r="N14" s="148" t="s">
        <v>117</v>
      </c>
      <c r="O14" s="148" t="s">
        <v>117</v>
      </c>
      <c r="P14" s="148" t="s">
        <v>117</v>
      </c>
      <c r="Q14" s="147">
        <f t="shared" si="0"/>
        <v>5.75</v>
      </c>
      <c r="R14" s="146" t="str">
        <f t="shared" si="1"/>
        <v>III A</v>
      </c>
      <c r="S14" s="145" t="s">
        <v>340</v>
      </c>
    </row>
    <row r="15" spans="1:19" ht="18" customHeight="1">
      <c r="A15" s="155">
        <v>9</v>
      </c>
      <c r="B15" s="154"/>
      <c r="C15" s="153" t="s">
        <v>339</v>
      </c>
      <c r="D15" s="152" t="s">
        <v>338</v>
      </c>
      <c r="E15" s="151" t="s">
        <v>337</v>
      </c>
      <c r="F15" s="145" t="s">
        <v>55</v>
      </c>
      <c r="G15" s="145" t="s">
        <v>39</v>
      </c>
      <c r="H15" s="145"/>
      <c r="I15" s="67">
        <v>4</v>
      </c>
      <c r="J15" s="148" t="s">
        <v>92</v>
      </c>
      <c r="K15" s="148">
        <v>5.72</v>
      </c>
      <c r="L15" s="148" t="s">
        <v>92</v>
      </c>
      <c r="M15" s="149"/>
      <c r="N15" s="148"/>
      <c r="O15" s="148"/>
      <c r="P15" s="148"/>
      <c r="Q15" s="147">
        <f t="shared" si="0"/>
        <v>5.72</v>
      </c>
      <c r="R15" s="146" t="str">
        <f t="shared" si="1"/>
        <v>III A</v>
      </c>
      <c r="S15" s="145" t="s">
        <v>329</v>
      </c>
    </row>
    <row r="16" spans="1:19" ht="18" customHeight="1">
      <c r="A16" s="155">
        <v>10</v>
      </c>
      <c r="B16" s="154"/>
      <c r="C16" s="153" t="s">
        <v>336</v>
      </c>
      <c r="D16" s="152" t="s">
        <v>335</v>
      </c>
      <c r="E16" s="151" t="s">
        <v>334</v>
      </c>
      <c r="F16" s="145" t="s">
        <v>19</v>
      </c>
      <c r="G16" s="145" t="s">
        <v>20</v>
      </c>
      <c r="H16" s="145"/>
      <c r="I16" s="67">
        <v>3</v>
      </c>
      <c r="J16" s="148">
        <v>5.67</v>
      </c>
      <c r="K16" s="148" t="s">
        <v>92</v>
      </c>
      <c r="L16" s="148">
        <v>5.4</v>
      </c>
      <c r="M16" s="149"/>
      <c r="N16" s="148"/>
      <c r="O16" s="148"/>
      <c r="P16" s="148"/>
      <c r="Q16" s="147">
        <f t="shared" si="0"/>
        <v>5.67</v>
      </c>
      <c r="R16" s="146" t="str">
        <f t="shared" si="1"/>
        <v>III A</v>
      </c>
      <c r="S16" s="145" t="s">
        <v>333</v>
      </c>
    </row>
    <row r="17" spans="1:19" ht="18" customHeight="1">
      <c r="A17" s="155">
        <v>11</v>
      </c>
      <c r="B17" s="154"/>
      <c r="C17" s="153" t="s">
        <v>332</v>
      </c>
      <c r="D17" s="152" t="s">
        <v>331</v>
      </c>
      <c r="E17" s="151" t="s">
        <v>330</v>
      </c>
      <c r="F17" s="145" t="s">
        <v>55</v>
      </c>
      <c r="G17" s="145" t="s">
        <v>39</v>
      </c>
      <c r="H17" s="145"/>
      <c r="I17" s="67">
        <v>2</v>
      </c>
      <c r="J17" s="148">
        <v>5.62</v>
      </c>
      <c r="K17" s="148">
        <v>3.54</v>
      </c>
      <c r="L17" s="148">
        <v>5.49</v>
      </c>
      <c r="M17" s="149"/>
      <c r="N17" s="148"/>
      <c r="O17" s="148"/>
      <c r="P17" s="148"/>
      <c r="Q17" s="147">
        <f t="shared" si="0"/>
        <v>5.62</v>
      </c>
      <c r="R17" s="146" t="str">
        <f t="shared" si="1"/>
        <v>III A</v>
      </c>
      <c r="S17" s="145" t="s">
        <v>329</v>
      </c>
    </row>
    <row r="18" spans="1:19" ht="18" customHeight="1">
      <c r="A18" s="155">
        <v>12</v>
      </c>
      <c r="B18" s="154"/>
      <c r="C18" s="153" t="s">
        <v>294</v>
      </c>
      <c r="D18" s="152" t="s">
        <v>328</v>
      </c>
      <c r="E18" s="151" t="s">
        <v>327</v>
      </c>
      <c r="F18" s="145" t="s">
        <v>257</v>
      </c>
      <c r="G18" s="145" t="s">
        <v>258</v>
      </c>
      <c r="H18" s="145"/>
      <c r="I18" s="67">
        <v>1</v>
      </c>
      <c r="J18" s="148">
        <v>5.51</v>
      </c>
      <c r="K18" s="148">
        <v>5.61</v>
      </c>
      <c r="L18" s="148" t="s">
        <v>117</v>
      </c>
      <c r="M18" s="149"/>
      <c r="N18" s="148"/>
      <c r="O18" s="148"/>
      <c r="P18" s="148"/>
      <c r="Q18" s="147">
        <f t="shared" si="0"/>
        <v>5.61</v>
      </c>
      <c r="R18" s="146" t="str">
        <f t="shared" si="1"/>
        <v>III A</v>
      </c>
      <c r="S18" s="145" t="s">
        <v>259</v>
      </c>
    </row>
    <row r="19" spans="1:19" ht="18" customHeight="1">
      <c r="A19" s="155">
        <v>13</v>
      </c>
      <c r="B19" s="154"/>
      <c r="C19" s="153" t="s">
        <v>326</v>
      </c>
      <c r="D19" s="152" t="s">
        <v>325</v>
      </c>
      <c r="E19" s="151" t="s">
        <v>324</v>
      </c>
      <c r="F19" s="145" t="s">
        <v>32</v>
      </c>
      <c r="G19" s="145" t="s">
        <v>33</v>
      </c>
      <c r="H19" s="145"/>
      <c r="I19" s="150"/>
      <c r="J19" s="148" t="s">
        <v>92</v>
      </c>
      <c r="K19" s="148" t="s">
        <v>92</v>
      </c>
      <c r="L19" s="148">
        <v>5.22</v>
      </c>
      <c r="M19" s="149"/>
      <c r="N19" s="148"/>
      <c r="O19" s="148"/>
      <c r="P19" s="148"/>
      <c r="Q19" s="147">
        <f t="shared" si="0"/>
        <v>5.22</v>
      </c>
      <c r="R19" s="146" t="str">
        <f t="shared" si="1"/>
        <v>I JA</v>
      </c>
      <c r="S19" s="145" t="s">
        <v>323</v>
      </c>
    </row>
    <row r="20" spans="1:19" ht="18" customHeight="1">
      <c r="A20" s="155">
        <v>14</v>
      </c>
      <c r="B20" s="154"/>
      <c r="C20" s="153" t="s">
        <v>322</v>
      </c>
      <c r="D20" s="152" t="s">
        <v>321</v>
      </c>
      <c r="E20" s="151" t="s">
        <v>145</v>
      </c>
      <c r="F20" s="145" t="s">
        <v>89</v>
      </c>
      <c r="G20" s="145" t="s">
        <v>90</v>
      </c>
      <c r="H20" s="145"/>
      <c r="I20" s="150" t="s">
        <v>50</v>
      </c>
      <c r="J20" s="148">
        <v>5.13</v>
      </c>
      <c r="K20" s="148">
        <v>4.8</v>
      </c>
      <c r="L20" s="148">
        <v>4.75</v>
      </c>
      <c r="M20" s="149"/>
      <c r="N20" s="148"/>
      <c r="O20" s="148"/>
      <c r="P20" s="148"/>
      <c r="Q20" s="147">
        <f t="shared" si="0"/>
        <v>5.13</v>
      </c>
      <c r="R20" s="146" t="str">
        <f t="shared" si="1"/>
        <v>I JA</v>
      </c>
      <c r="S20" s="145" t="s">
        <v>237</v>
      </c>
    </row>
    <row r="21" spans="1:19" ht="18" customHeight="1">
      <c r="A21" s="155">
        <v>15</v>
      </c>
      <c r="B21" s="154"/>
      <c r="C21" s="153" t="s">
        <v>320</v>
      </c>
      <c r="D21" s="152" t="s">
        <v>319</v>
      </c>
      <c r="E21" s="151" t="s">
        <v>318</v>
      </c>
      <c r="F21" s="145" t="s">
        <v>89</v>
      </c>
      <c r="G21" s="145" t="s">
        <v>90</v>
      </c>
      <c r="H21" s="145"/>
      <c r="I21" s="150" t="s">
        <v>50</v>
      </c>
      <c r="J21" s="148" t="s">
        <v>92</v>
      </c>
      <c r="K21" s="148" t="s">
        <v>92</v>
      </c>
      <c r="L21" s="148">
        <v>5.07</v>
      </c>
      <c r="M21" s="149"/>
      <c r="N21" s="148"/>
      <c r="O21" s="148"/>
      <c r="P21" s="148"/>
      <c r="Q21" s="147">
        <f t="shared" si="0"/>
        <v>5.07</v>
      </c>
      <c r="R21" s="146" t="str">
        <f t="shared" si="1"/>
        <v>I JA</v>
      </c>
      <c r="S21" s="145" t="s">
        <v>237</v>
      </c>
    </row>
    <row r="22" spans="1:19" ht="18" customHeight="1">
      <c r="A22" s="155">
        <v>16</v>
      </c>
      <c r="B22" s="154"/>
      <c r="C22" s="153" t="s">
        <v>317</v>
      </c>
      <c r="D22" s="152" t="s">
        <v>316</v>
      </c>
      <c r="E22" s="151" t="s">
        <v>315</v>
      </c>
      <c r="F22" s="145" t="s">
        <v>308</v>
      </c>
      <c r="G22" s="145" t="s">
        <v>258</v>
      </c>
      <c r="H22" s="145"/>
      <c r="I22" s="150" t="s">
        <v>50</v>
      </c>
      <c r="J22" s="148">
        <v>4.89</v>
      </c>
      <c r="K22" s="148">
        <v>4.95</v>
      </c>
      <c r="L22" s="148" t="s">
        <v>92</v>
      </c>
      <c r="M22" s="149"/>
      <c r="N22" s="148"/>
      <c r="O22" s="148"/>
      <c r="P22" s="148"/>
      <c r="Q22" s="147">
        <f t="shared" si="0"/>
        <v>4.95</v>
      </c>
      <c r="R22" s="146" t="str">
        <f t="shared" si="1"/>
        <v>II JA</v>
      </c>
      <c r="S22" s="145" t="s">
        <v>259</v>
      </c>
    </row>
    <row r="23" spans="1:19" ht="18" customHeight="1">
      <c r="A23" s="155"/>
      <c r="B23" s="154"/>
      <c r="C23" s="153" t="s">
        <v>314</v>
      </c>
      <c r="D23" s="152" t="s">
        <v>313</v>
      </c>
      <c r="E23" s="151" t="s">
        <v>312</v>
      </c>
      <c r="F23" s="145" t="s">
        <v>308</v>
      </c>
      <c r="G23" s="145" t="s">
        <v>258</v>
      </c>
      <c r="H23" s="145"/>
      <c r="I23" s="150" t="s">
        <v>50</v>
      </c>
      <c r="J23" s="148"/>
      <c r="K23" s="148"/>
      <c r="L23" s="148"/>
      <c r="M23" s="149"/>
      <c r="N23" s="148"/>
      <c r="O23" s="148"/>
      <c r="P23" s="148"/>
      <c r="Q23" s="147" t="s">
        <v>95</v>
      </c>
      <c r="R23" s="146"/>
      <c r="S23" s="145" t="s">
        <v>259</v>
      </c>
    </row>
    <row r="24" spans="1:19" ht="18" customHeight="1">
      <c r="A24" s="155"/>
      <c r="B24" s="154"/>
      <c r="C24" s="153" t="s">
        <v>311</v>
      </c>
      <c r="D24" s="152" t="s">
        <v>310</v>
      </c>
      <c r="E24" s="151" t="s">
        <v>309</v>
      </c>
      <c r="F24" s="145" t="s">
        <v>308</v>
      </c>
      <c r="G24" s="145" t="s">
        <v>258</v>
      </c>
      <c r="H24" s="145"/>
      <c r="I24" s="150" t="s">
        <v>50</v>
      </c>
      <c r="J24" s="148"/>
      <c r="K24" s="148"/>
      <c r="L24" s="148"/>
      <c r="M24" s="149"/>
      <c r="N24" s="148"/>
      <c r="O24" s="148"/>
      <c r="P24" s="148"/>
      <c r="Q24" s="147" t="s">
        <v>95</v>
      </c>
      <c r="R24" s="146"/>
      <c r="S24" s="145" t="s">
        <v>307</v>
      </c>
    </row>
  </sheetData>
  <sheetProtection/>
  <mergeCells count="1">
    <mergeCell ref="J5:P5"/>
  </mergeCells>
  <printOptions horizontalCentered="1"/>
  <pageMargins left="0.15748031496062992" right="0.15748031496062992" top="0.2362204724409449" bottom="0.15748031496062992" header="0.31496062992125984" footer="0.15748031496062992"/>
  <pageSetup horizontalDpi="600" verticalDpi="600" orientation="landscape" paperSize="9" scale="9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</sheetPr>
  <dimension ref="A1:S2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28125" style="362" customWidth="1"/>
    <col min="2" max="2" width="3.7109375" style="362" hidden="1" customWidth="1"/>
    <col min="3" max="3" width="11.57421875" style="362" customWidth="1"/>
    <col min="4" max="4" width="12.8515625" style="362" bestFit="1" customWidth="1"/>
    <col min="5" max="5" width="10.7109375" style="369" customWidth="1"/>
    <col min="6" max="6" width="11.421875" style="368" customWidth="1"/>
    <col min="7" max="7" width="10.00390625" style="368" customWidth="1"/>
    <col min="8" max="8" width="11.28125" style="367" bestFit="1" customWidth="1"/>
    <col min="9" max="9" width="5.8515625" style="367" bestFit="1" customWidth="1"/>
    <col min="10" max="12" width="4.7109375" style="366" customWidth="1"/>
    <col min="13" max="13" width="3.421875" style="366" customWidth="1"/>
    <col min="14" max="16" width="4.7109375" style="366" customWidth="1"/>
    <col min="17" max="17" width="9.00390625" style="365" bestFit="1" customWidth="1"/>
    <col min="18" max="18" width="6.421875" style="364" bestFit="1" customWidth="1"/>
    <col min="19" max="19" width="19.00390625" style="363" bestFit="1" customWidth="1"/>
    <col min="20" max="16384" width="9.140625" style="362" customWidth="1"/>
  </cols>
  <sheetData>
    <row r="1" spans="1:12" s="186" customFormat="1" ht="15.75">
      <c r="A1" s="193" t="s">
        <v>0</v>
      </c>
      <c r="D1" s="191"/>
      <c r="E1" s="190"/>
      <c r="F1" s="190"/>
      <c r="G1" s="190"/>
      <c r="H1" s="189"/>
      <c r="I1" s="189"/>
      <c r="J1" s="188"/>
      <c r="K1" s="192"/>
      <c r="L1" s="192"/>
    </row>
    <row r="2" spans="1:12" s="186" customFormat="1" ht="15.75">
      <c r="A2" s="186" t="s">
        <v>887</v>
      </c>
      <c r="D2" s="191"/>
      <c r="E2" s="190"/>
      <c r="F2" s="190"/>
      <c r="G2" s="189"/>
      <c r="H2" s="189"/>
      <c r="I2" s="188"/>
      <c r="J2" s="188"/>
      <c r="K2" s="188"/>
      <c r="L2" s="187"/>
    </row>
    <row r="3" spans="1:18" s="363" customFormat="1" ht="12" customHeight="1">
      <c r="A3" s="362"/>
      <c r="B3" s="362"/>
      <c r="C3" s="362"/>
      <c r="D3" s="391"/>
      <c r="E3" s="390"/>
      <c r="F3" s="389"/>
      <c r="G3" s="389"/>
      <c r="H3" s="367"/>
      <c r="I3" s="367"/>
      <c r="J3" s="388"/>
      <c r="K3" s="388"/>
      <c r="L3" s="388"/>
      <c r="M3" s="388"/>
      <c r="N3" s="388"/>
      <c r="O3" s="388"/>
      <c r="P3" s="388"/>
      <c r="Q3" s="365"/>
      <c r="R3" s="364"/>
    </row>
    <row r="4" spans="3:18" s="381" customFormat="1" ht="16.5" thickBot="1">
      <c r="C4" s="387" t="s">
        <v>1018</v>
      </c>
      <c r="E4" s="386"/>
      <c r="F4" s="385"/>
      <c r="G4" s="385"/>
      <c r="H4" s="384"/>
      <c r="I4" s="384"/>
      <c r="J4" s="383"/>
      <c r="K4" s="383"/>
      <c r="L4" s="383"/>
      <c r="M4" s="383"/>
      <c r="N4" s="383"/>
      <c r="O4" s="383"/>
      <c r="P4" s="383"/>
      <c r="Q4" s="382"/>
      <c r="R4" s="188"/>
    </row>
    <row r="5" spans="5:18" s="363" customFormat="1" ht="18" customHeight="1" thickBot="1">
      <c r="E5" s="369"/>
      <c r="J5" s="558" t="s">
        <v>4</v>
      </c>
      <c r="K5" s="559"/>
      <c r="L5" s="559"/>
      <c r="M5" s="559"/>
      <c r="N5" s="559"/>
      <c r="O5" s="559"/>
      <c r="P5" s="560"/>
      <c r="Q5" s="380"/>
      <c r="R5" s="379"/>
    </row>
    <row r="6" spans="1:19" s="300" customFormat="1" ht="18" customHeight="1" thickBot="1">
      <c r="A6" s="171" t="s">
        <v>122</v>
      </c>
      <c r="B6" s="170"/>
      <c r="C6" s="331" t="s">
        <v>6</v>
      </c>
      <c r="D6" s="332" t="s">
        <v>7</v>
      </c>
      <c r="E6" s="333" t="s">
        <v>8</v>
      </c>
      <c r="F6" s="334" t="s">
        <v>9</v>
      </c>
      <c r="G6" s="335" t="s">
        <v>10</v>
      </c>
      <c r="H6" s="335" t="s">
        <v>11</v>
      </c>
      <c r="I6" s="335" t="s">
        <v>12</v>
      </c>
      <c r="J6" s="378">
        <v>1</v>
      </c>
      <c r="K6" s="163">
        <v>2</v>
      </c>
      <c r="L6" s="163">
        <v>3</v>
      </c>
      <c r="M6" s="163" t="s">
        <v>5</v>
      </c>
      <c r="N6" s="163">
        <v>4</v>
      </c>
      <c r="O6" s="163">
        <v>5</v>
      </c>
      <c r="P6" s="377">
        <v>6</v>
      </c>
      <c r="Q6" s="376" t="s">
        <v>13</v>
      </c>
      <c r="R6" s="375" t="s">
        <v>14</v>
      </c>
      <c r="S6" s="337" t="s">
        <v>15</v>
      </c>
    </row>
    <row r="7" spans="1:19" ht="18" customHeight="1">
      <c r="A7" s="373">
        <v>1</v>
      </c>
      <c r="B7" s="372"/>
      <c r="C7" s="153" t="s">
        <v>29</v>
      </c>
      <c r="D7" s="152" t="s">
        <v>953</v>
      </c>
      <c r="E7" s="151" t="s">
        <v>954</v>
      </c>
      <c r="F7" s="145" t="s">
        <v>38</v>
      </c>
      <c r="G7" s="145" t="s">
        <v>39</v>
      </c>
      <c r="H7" s="371"/>
      <c r="I7" s="150">
        <v>18</v>
      </c>
      <c r="J7" s="370" t="s">
        <v>1000</v>
      </c>
      <c r="K7" s="370">
        <v>11.65</v>
      </c>
      <c r="L7" s="370">
        <v>11.61</v>
      </c>
      <c r="M7" s="149">
        <v>8</v>
      </c>
      <c r="N7" s="370">
        <v>11.55</v>
      </c>
      <c r="O7" s="370">
        <v>11.78</v>
      </c>
      <c r="P7" s="370">
        <v>11.86</v>
      </c>
      <c r="Q7" s="208">
        <f aca="true" t="shared" si="0" ref="Q7:Q18">MAX(J7:L7,N7:P7)</f>
        <v>11.86</v>
      </c>
      <c r="R7" s="206" t="str">
        <f aca="true" t="shared" si="1" ref="R7:R18">IF(ISBLANK(Q7),"",IF(Q7&lt;8.5,"",IF(Q7&gt;=12,"I A",IF(Q7&gt;=11.2,"II A",IF(Q7&gt;=10.4,"III A",IF(Q7&gt;=9.65,"I JA",IF(Q7&gt;=9,"II JA",IF(Q7&gt;=8.5,"III JA"))))))))</f>
        <v>II A</v>
      </c>
      <c r="S7" s="145" t="s">
        <v>227</v>
      </c>
    </row>
    <row r="8" spans="1:19" ht="18" customHeight="1">
      <c r="A8" s="373">
        <v>2</v>
      </c>
      <c r="B8" s="372"/>
      <c r="C8" s="153" t="s">
        <v>86</v>
      </c>
      <c r="D8" s="152" t="s">
        <v>1017</v>
      </c>
      <c r="E8" s="151" t="s">
        <v>1016</v>
      </c>
      <c r="F8" s="145" t="s">
        <v>489</v>
      </c>
      <c r="G8" s="145" t="s">
        <v>490</v>
      </c>
      <c r="H8" s="371"/>
      <c r="I8" s="150">
        <v>14</v>
      </c>
      <c r="J8" s="370">
        <v>11.42</v>
      </c>
      <c r="K8" s="370">
        <v>11.28</v>
      </c>
      <c r="L8" s="370">
        <v>11.1</v>
      </c>
      <c r="M8" s="149">
        <v>7</v>
      </c>
      <c r="N8" s="370">
        <v>10.1</v>
      </c>
      <c r="O8" s="370">
        <v>11.46</v>
      </c>
      <c r="P8" s="370" t="s">
        <v>1000</v>
      </c>
      <c r="Q8" s="208">
        <f t="shared" si="0"/>
        <v>11.46</v>
      </c>
      <c r="R8" s="206" t="str">
        <f t="shared" si="1"/>
        <v>II A</v>
      </c>
      <c r="S8" s="145" t="s">
        <v>525</v>
      </c>
    </row>
    <row r="9" spans="1:19" ht="18" customHeight="1">
      <c r="A9" s="373">
        <v>3</v>
      </c>
      <c r="B9" s="372"/>
      <c r="C9" s="153" t="s">
        <v>98</v>
      </c>
      <c r="D9" s="152" t="s">
        <v>1015</v>
      </c>
      <c r="E9" s="151" t="s">
        <v>1014</v>
      </c>
      <c r="F9" s="145" t="s">
        <v>405</v>
      </c>
      <c r="G9" s="145" t="s">
        <v>406</v>
      </c>
      <c r="H9" s="371"/>
      <c r="I9" s="150" t="s">
        <v>50</v>
      </c>
      <c r="J9" s="370">
        <v>10.97</v>
      </c>
      <c r="K9" s="370">
        <v>11.2</v>
      </c>
      <c r="L9" s="370" t="s">
        <v>1000</v>
      </c>
      <c r="M9" s="149">
        <v>6</v>
      </c>
      <c r="N9" s="370">
        <v>10.84</v>
      </c>
      <c r="O9" s="370" t="s">
        <v>1000</v>
      </c>
      <c r="P9" s="370" t="s">
        <v>1000</v>
      </c>
      <c r="Q9" s="208">
        <f t="shared" si="0"/>
        <v>11.2</v>
      </c>
      <c r="R9" s="206" t="str">
        <f t="shared" si="1"/>
        <v>II A</v>
      </c>
      <c r="S9" s="145" t="s">
        <v>1013</v>
      </c>
    </row>
    <row r="10" spans="1:19" ht="18" customHeight="1">
      <c r="A10" s="373">
        <v>4</v>
      </c>
      <c r="B10" s="372"/>
      <c r="C10" s="374" t="s">
        <v>1012</v>
      </c>
      <c r="D10" s="152" t="s">
        <v>119</v>
      </c>
      <c r="E10" s="151" t="s">
        <v>1011</v>
      </c>
      <c r="F10" s="145" t="s">
        <v>19</v>
      </c>
      <c r="G10" s="145" t="s">
        <v>20</v>
      </c>
      <c r="H10" s="371" t="s">
        <v>21</v>
      </c>
      <c r="I10" s="150">
        <v>11</v>
      </c>
      <c r="J10" s="370" t="s">
        <v>1000</v>
      </c>
      <c r="K10" s="370">
        <v>11.09</v>
      </c>
      <c r="L10" s="370">
        <v>10.62</v>
      </c>
      <c r="M10" s="149">
        <v>5</v>
      </c>
      <c r="N10" s="370" t="s">
        <v>1000</v>
      </c>
      <c r="O10" s="370" t="s">
        <v>1000</v>
      </c>
      <c r="P10" s="370" t="s">
        <v>1000</v>
      </c>
      <c r="Q10" s="208">
        <f t="shared" si="0"/>
        <v>11.09</v>
      </c>
      <c r="R10" s="206" t="str">
        <f t="shared" si="1"/>
        <v>III A</v>
      </c>
      <c r="S10" s="145" t="s">
        <v>1010</v>
      </c>
    </row>
    <row r="11" spans="1:19" ht="18" customHeight="1">
      <c r="A11" s="373">
        <v>5</v>
      </c>
      <c r="B11" s="372"/>
      <c r="C11" s="153" t="s">
        <v>463</v>
      </c>
      <c r="D11" s="152" t="s">
        <v>919</v>
      </c>
      <c r="E11" s="151" t="s">
        <v>920</v>
      </c>
      <c r="F11" s="145" t="s">
        <v>19</v>
      </c>
      <c r="G11" s="145" t="s">
        <v>386</v>
      </c>
      <c r="H11" s="371" t="s">
        <v>921</v>
      </c>
      <c r="I11" s="150">
        <v>9</v>
      </c>
      <c r="J11" s="370">
        <v>9.86</v>
      </c>
      <c r="K11" s="370" t="s">
        <v>1000</v>
      </c>
      <c r="L11" s="370">
        <v>10.89</v>
      </c>
      <c r="M11" s="149">
        <v>4</v>
      </c>
      <c r="N11" s="370">
        <v>10.67</v>
      </c>
      <c r="O11" s="370" t="s">
        <v>1000</v>
      </c>
      <c r="P11" s="370">
        <v>11</v>
      </c>
      <c r="Q11" s="208">
        <f t="shared" si="0"/>
        <v>11</v>
      </c>
      <c r="R11" s="206" t="str">
        <f t="shared" si="1"/>
        <v>III A</v>
      </c>
      <c r="S11" s="145" t="s">
        <v>333</v>
      </c>
    </row>
    <row r="12" spans="1:19" ht="18" customHeight="1">
      <c r="A12" s="373">
        <v>6</v>
      </c>
      <c r="B12" s="372"/>
      <c r="C12" s="153" t="s">
        <v>487</v>
      </c>
      <c r="D12" s="152" t="s">
        <v>964</v>
      </c>
      <c r="E12" s="151" t="s">
        <v>722</v>
      </c>
      <c r="F12" s="145" t="s">
        <v>236</v>
      </c>
      <c r="G12" s="145" t="s">
        <v>90</v>
      </c>
      <c r="H12" s="371"/>
      <c r="I12" s="150">
        <v>8</v>
      </c>
      <c r="J12" s="370">
        <v>10.53</v>
      </c>
      <c r="K12" s="370">
        <v>10.42</v>
      </c>
      <c r="L12" s="370" t="s">
        <v>1000</v>
      </c>
      <c r="M12" s="149">
        <v>3</v>
      </c>
      <c r="N12" s="370">
        <v>9.96</v>
      </c>
      <c r="O12" s="370">
        <v>10.4</v>
      </c>
      <c r="P12" s="370">
        <v>10.33</v>
      </c>
      <c r="Q12" s="208">
        <f t="shared" si="0"/>
        <v>10.53</v>
      </c>
      <c r="R12" s="206" t="str">
        <f t="shared" si="1"/>
        <v>III A</v>
      </c>
      <c r="S12" s="145" t="s">
        <v>730</v>
      </c>
    </row>
    <row r="13" spans="1:19" ht="18" customHeight="1">
      <c r="A13" s="373">
        <v>7</v>
      </c>
      <c r="B13" s="372"/>
      <c r="C13" s="153" t="s">
        <v>957</v>
      </c>
      <c r="D13" s="152" t="s">
        <v>1009</v>
      </c>
      <c r="E13" s="151" t="s">
        <v>1008</v>
      </c>
      <c r="F13" s="145" t="s">
        <v>263</v>
      </c>
      <c r="G13" s="145" t="s">
        <v>90</v>
      </c>
      <c r="H13" s="371"/>
      <c r="I13" s="150">
        <v>7</v>
      </c>
      <c r="J13" s="370">
        <v>9.58</v>
      </c>
      <c r="K13" s="370">
        <v>10.17</v>
      </c>
      <c r="L13" s="370">
        <v>10.02</v>
      </c>
      <c r="M13" s="149">
        <v>1</v>
      </c>
      <c r="N13" s="370">
        <v>10.32</v>
      </c>
      <c r="O13" s="370">
        <v>10.21</v>
      </c>
      <c r="P13" s="370">
        <v>10.22</v>
      </c>
      <c r="Q13" s="208">
        <f t="shared" si="0"/>
        <v>10.32</v>
      </c>
      <c r="R13" s="206" t="str">
        <f t="shared" si="1"/>
        <v>I JA</v>
      </c>
      <c r="S13" s="145" t="s">
        <v>730</v>
      </c>
    </row>
    <row r="14" spans="1:19" ht="18" customHeight="1">
      <c r="A14" s="373">
        <v>8</v>
      </c>
      <c r="B14" s="372"/>
      <c r="C14" s="153" t="s">
        <v>98</v>
      </c>
      <c r="D14" s="152" t="s">
        <v>917</v>
      </c>
      <c r="E14" s="151" t="s">
        <v>918</v>
      </c>
      <c r="F14" s="145" t="s">
        <v>38</v>
      </c>
      <c r="G14" s="145" t="s">
        <v>39</v>
      </c>
      <c r="H14" s="371"/>
      <c r="I14" s="150">
        <v>6</v>
      </c>
      <c r="J14" s="370">
        <v>10.21</v>
      </c>
      <c r="K14" s="370">
        <v>10.16</v>
      </c>
      <c r="L14" s="370">
        <v>10.2</v>
      </c>
      <c r="M14" s="149">
        <v>2</v>
      </c>
      <c r="N14" s="370">
        <v>10</v>
      </c>
      <c r="O14" s="370">
        <v>9.7</v>
      </c>
      <c r="P14" s="370">
        <v>10.12</v>
      </c>
      <c r="Q14" s="208">
        <f t="shared" si="0"/>
        <v>10.21</v>
      </c>
      <c r="R14" s="206" t="str">
        <f t="shared" si="1"/>
        <v>I JA</v>
      </c>
      <c r="S14" s="145" t="s">
        <v>420</v>
      </c>
    </row>
    <row r="15" spans="1:19" ht="18" customHeight="1">
      <c r="A15" s="373">
        <v>9</v>
      </c>
      <c r="B15" s="372"/>
      <c r="C15" s="153" t="s">
        <v>487</v>
      </c>
      <c r="D15" s="152" t="s">
        <v>901</v>
      </c>
      <c r="E15" s="151" t="s">
        <v>902</v>
      </c>
      <c r="F15" s="145" t="s">
        <v>55</v>
      </c>
      <c r="G15" s="145" t="s">
        <v>39</v>
      </c>
      <c r="H15" s="371"/>
      <c r="I15" s="150">
        <v>5</v>
      </c>
      <c r="J15" s="370">
        <v>9.53</v>
      </c>
      <c r="K15" s="370">
        <v>9.83</v>
      </c>
      <c r="L15" s="370" t="s">
        <v>1000</v>
      </c>
      <c r="M15" s="149"/>
      <c r="N15" s="370"/>
      <c r="O15" s="370"/>
      <c r="P15" s="370"/>
      <c r="Q15" s="208">
        <f t="shared" si="0"/>
        <v>9.83</v>
      </c>
      <c r="R15" s="206" t="str">
        <f t="shared" si="1"/>
        <v>I JA</v>
      </c>
      <c r="S15" s="145" t="s">
        <v>420</v>
      </c>
    </row>
    <row r="16" spans="1:19" ht="18" customHeight="1">
      <c r="A16" s="373">
        <v>10</v>
      </c>
      <c r="B16" s="372"/>
      <c r="C16" s="153" t="s">
        <v>1007</v>
      </c>
      <c r="D16" s="152" t="s">
        <v>1006</v>
      </c>
      <c r="E16" s="151" t="s">
        <v>1005</v>
      </c>
      <c r="F16" s="145" t="s">
        <v>378</v>
      </c>
      <c r="G16" s="145" t="s">
        <v>39</v>
      </c>
      <c r="H16" s="371"/>
      <c r="I16" s="150" t="s">
        <v>50</v>
      </c>
      <c r="J16" s="370">
        <v>9.72</v>
      </c>
      <c r="K16" s="370">
        <v>9.71</v>
      </c>
      <c r="L16" s="370" t="s">
        <v>1000</v>
      </c>
      <c r="M16" s="149"/>
      <c r="N16" s="370"/>
      <c r="O16" s="370"/>
      <c r="P16" s="370"/>
      <c r="Q16" s="208">
        <f t="shared" si="0"/>
        <v>9.72</v>
      </c>
      <c r="R16" s="206" t="str">
        <f t="shared" si="1"/>
        <v>I JA</v>
      </c>
      <c r="S16" s="145" t="s">
        <v>272</v>
      </c>
    </row>
    <row r="17" spans="1:19" ht="18" customHeight="1">
      <c r="A17" s="373">
        <v>11</v>
      </c>
      <c r="B17" s="372"/>
      <c r="C17" s="153" t="s">
        <v>965</v>
      </c>
      <c r="D17" s="152" t="s">
        <v>966</v>
      </c>
      <c r="E17" s="151" t="s">
        <v>967</v>
      </c>
      <c r="F17" s="145" t="s">
        <v>263</v>
      </c>
      <c r="G17" s="145" t="s">
        <v>90</v>
      </c>
      <c r="H17" s="371"/>
      <c r="I17" s="150">
        <v>4</v>
      </c>
      <c r="J17" s="370" t="s">
        <v>1000</v>
      </c>
      <c r="K17" s="370" t="s">
        <v>1000</v>
      </c>
      <c r="L17" s="370">
        <v>9.41</v>
      </c>
      <c r="M17" s="149"/>
      <c r="N17" s="370"/>
      <c r="O17" s="370"/>
      <c r="P17" s="370"/>
      <c r="Q17" s="208">
        <f t="shared" si="0"/>
        <v>9.41</v>
      </c>
      <c r="R17" s="206" t="str">
        <f t="shared" si="1"/>
        <v>II JA</v>
      </c>
      <c r="S17" s="145" t="s">
        <v>253</v>
      </c>
    </row>
    <row r="18" spans="1:19" ht="18" customHeight="1">
      <c r="A18" s="373">
        <v>12</v>
      </c>
      <c r="B18" s="372"/>
      <c r="C18" s="374" t="s">
        <v>984</v>
      </c>
      <c r="D18" s="152" t="s">
        <v>985</v>
      </c>
      <c r="E18" s="151" t="s">
        <v>986</v>
      </c>
      <c r="F18" s="145" t="s">
        <v>89</v>
      </c>
      <c r="G18" s="145" t="s">
        <v>90</v>
      </c>
      <c r="H18" s="371"/>
      <c r="I18" s="150" t="s">
        <v>50</v>
      </c>
      <c r="J18" s="370">
        <v>9.37</v>
      </c>
      <c r="K18" s="370" t="s">
        <v>1000</v>
      </c>
      <c r="L18" s="370" t="s">
        <v>1000</v>
      </c>
      <c r="M18" s="149"/>
      <c r="N18" s="370"/>
      <c r="O18" s="370"/>
      <c r="P18" s="370"/>
      <c r="Q18" s="208">
        <f t="shared" si="0"/>
        <v>9.37</v>
      </c>
      <c r="R18" s="206" t="str">
        <f t="shared" si="1"/>
        <v>II JA</v>
      </c>
      <c r="S18" s="145" t="s">
        <v>730</v>
      </c>
    </row>
    <row r="19" spans="1:19" ht="18" customHeight="1">
      <c r="A19" s="373"/>
      <c r="B19" s="372"/>
      <c r="C19" s="153" t="s">
        <v>98</v>
      </c>
      <c r="D19" s="152" t="s">
        <v>988</v>
      </c>
      <c r="E19" s="151" t="s">
        <v>534</v>
      </c>
      <c r="F19" s="145" t="s">
        <v>257</v>
      </c>
      <c r="G19" s="145" t="s">
        <v>258</v>
      </c>
      <c r="H19" s="371"/>
      <c r="I19" s="150"/>
      <c r="J19" s="370" t="s">
        <v>1000</v>
      </c>
      <c r="K19" s="370" t="s">
        <v>1000</v>
      </c>
      <c r="L19" s="370" t="s">
        <v>1000</v>
      </c>
      <c r="M19" s="149"/>
      <c r="N19" s="370"/>
      <c r="O19" s="370"/>
      <c r="P19" s="370"/>
      <c r="Q19" s="208" t="s">
        <v>999</v>
      </c>
      <c r="R19" s="206"/>
      <c r="S19" s="145" t="s">
        <v>259</v>
      </c>
    </row>
    <row r="20" spans="1:19" ht="18" customHeight="1">
      <c r="A20" s="373" t="s">
        <v>989</v>
      </c>
      <c r="B20" s="372"/>
      <c r="C20" s="153" t="s">
        <v>453</v>
      </c>
      <c r="D20" s="152" t="s">
        <v>1004</v>
      </c>
      <c r="E20" s="151" t="s">
        <v>1003</v>
      </c>
      <c r="F20" s="145" t="s">
        <v>1002</v>
      </c>
      <c r="G20" s="145" t="s">
        <v>39</v>
      </c>
      <c r="H20" s="371" t="s">
        <v>1001</v>
      </c>
      <c r="I20" s="150" t="s">
        <v>989</v>
      </c>
      <c r="J20" s="370" t="s">
        <v>1000</v>
      </c>
      <c r="K20" s="370" t="s">
        <v>1000</v>
      </c>
      <c r="L20" s="370" t="s">
        <v>1000</v>
      </c>
      <c r="M20" s="149"/>
      <c r="N20" s="370"/>
      <c r="O20" s="370"/>
      <c r="P20" s="370"/>
      <c r="Q20" s="208" t="s">
        <v>999</v>
      </c>
      <c r="R20" s="206"/>
      <c r="S20" s="145" t="s">
        <v>227</v>
      </c>
    </row>
  </sheetData>
  <sheetProtection/>
  <mergeCells count="1">
    <mergeCell ref="J5:P5"/>
  </mergeCells>
  <printOptions horizontalCentered="1"/>
  <pageMargins left="0.1968503937007874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50"/>
  </sheetPr>
  <dimension ref="A1:S19"/>
  <sheetViews>
    <sheetView zoomScalePageLayoutView="0" workbookViewId="0" topLeftCell="A1">
      <selection activeCell="H12" sqref="H12:I12"/>
    </sheetView>
  </sheetViews>
  <sheetFormatPr defaultColWidth="9.140625" defaultRowHeight="12.75"/>
  <cols>
    <col min="1" max="1" width="5.28125" style="362" customWidth="1"/>
    <col min="2" max="2" width="5.28125" style="362" hidden="1" customWidth="1"/>
    <col min="3" max="3" width="9.7109375" style="362" customWidth="1"/>
    <col min="4" max="4" width="11.421875" style="362" bestFit="1" customWidth="1"/>
    <col min="5" max="5" width="10.57421875" style="369" customWidth="1"/>
    <col min="6" max="6" width="8.7109375" style="368" customWidth="1"/>
    <col min="7" max="7" width="10.421875" style="368" bestFit="1" customWidth="1"/>
    <col min="8" max="8" width="9.28125" style="367" bestFit="1" customWidth="1"/>
    <col min="9" max="9" width="5.8515625" style="367" bestFit="1" customWidth="1"/>
    <col min="10" max="16" width="4.7109375" style="430" customWidth="1"/>
    <col min="17" max="17" width="9.140625" style="365" customWidth="1"/>
    <col min="18" max="18" width="6.140625" style="364" bestFit="1" customWidth="1"/>
    <col min="19" max="19" width="21.7109375" style="363" bestFit="1" customWidth="1"/>
    <col min="20" max="16384" width="9.140625" style="362" customWidth="1"/>
  </cols>
  <sheetData>
    <row r="1" spans="1:12" s="186" customFormat="1" ht="15.75">
      <c r="A1" s="193" t="s">
        <v>0</v>
      </c>
      <c r="D1" s="191"/>
      <c r="E1" s="190"/>
      <c r="F1" s="190"/>
      <c r="G1" s="190"/>
      <c r="H1" s="189"/>
      <c r="I1" s="189"/>
      <c r="J1" s="188"/>
      <c r="K1" s="192"/>
      <c r="L1" s="192"/>
    </row>
    <row r="2" spans="1:12" s="186" customFormat="1" ht="15.75">
      <c r="A2" s="186" t="s">
        <v>887</v>
      </c>
      <c r="D2" s="191"/>
      <c r="E2" s="190"/>
      <c r="F2" s="190"/>
      <c r="G2" s="189"/>
      <c r="H2" s="189"/>
      <c r="I2" s="188"/>
      <c r="J2" s="188"/>
      <c r="K2" s="188"/>
      <c r="L2" s="187"/>
    </row>
    <row r="3" spans="1:18" s="363" customFormat="1" ht="12" customHeight="1">
      <c r="A3" s="362"/>
      <c r="B3" s="362"/>
      <c r="C3" s="362"/>
      <c r="D3" s="391"/>
      <c r="E3" s="390"/>
      <c r="F3" s="389"/>
      <c r="G3" s="389"/>
      <c r="H3" s="367"/>
      <c r="I3" s="367"/>
      <c r="J3" s="436"/>
      <c r="K3" s="436"/>
      <c r="L3" s="436"/>
      <c r="M3" s="436"/>
      <c r="N3" s="436"/>
      <c r="O3" s="436"/>
      <c r="P3" s="436"/>
      <c r="Q3" s="365"/>
      <c r="R3" s="364"/>
    </row>
    <row r="4" spans="3:18" s="381" customFormat="1" ht="16.5" thickBot="1">
      <c r="C4" s="387" t="s">
        <v>1125</v>
      </c>
      <c r="E4" s="386"/>
      <c r="F4" s="385"/>
      <c r="G4" s="385"/>
      <c r="H4" s="384"/>
      <c r="I4" s="384"/>
      <c r="J4" s="435"/>
      <c r="K4" s="435"/>
      <c r="L4" s="435"/>
      <c r="M4" s="435"/>
      <c r="N4" s="435"/>
      <c r="O4" s="435"/>
      <c r="P4" s="435"/>
      <c r="Q4" s="382"/>
      <c r="R4" s="188"/>
    </row>
    <row r="5" spans="5:18" s="363" customFormat="1" ht="18" customHeight="1" thickBot="1">
      <c r="E5" s="369"/>
      <c r="J5" s="558" t="s">
        <v>4</v>
      </c>
      <c r="K5" s="559"/>
      <c r="L5" s="559"/>
      <c r="M5" s="559"/>
      <c r="N5" s="559"/>
      <c r="O5" s="559"/>
      <c r="P5" s="560"/>
      <c r="Q5" s="380"/>
      <c r="R5" s="379"/>
    </row>
    <row r="6" spans="1:19" s="300" customFormat="1" ht="18" customHeight="1" thickBot="1">
      <c r="A6" s="171" t="s">
        <v>122</v>
      </c>
      <c r="B6" s="170"/>
      <c r="C6" s="331" t="s">
        <v>6</v>
      </c>
      <c r="D6" s="332" t="s">
        <v>7</v>
      </c>
      <c r="E6" s="333" t="s">
        <v>8</v>
      </c>
      <c r="F6" s="334" t="s">
        <v>9</v>
      </c>
      <c r="G6" s="335" t="s">
        <v>10</v>
      </c>
      <c r="H6" s="335" t="s">
        <v>11</v>
      </c>
      <c r="I6" s="335" t="s">
        <v>12</v>
      </c>
      <c r="J6" s="378">
        <v>1</v>
      </c>
      <c r="K6" s="163">
        <v>2</v>
      </c>
      <c r="L6" s="163">
        <v>3</v>
      </c>
      <c r="M6" s="163" t="s">
        <v>5</v>
      </c>
      <c r="N6" s="434">
        <v>4</v>
      </c>
      <c r="O6" s="163">
        <v>5</v>
      </c>
      <c r="P6" s="377">
        <v>6</v>
      </c>
      <c r="Q6" s="376" t="s">
        <v>13</v>
      </c>
      <c r="R6" s="375" t="s">
        <v>14</v>
      </c>
      <c r="S6" s="337" t="s">
        <v>15</v>
      </c>
    </row>
    <row r="7" spans="1:19" s="100" customFormat="1" ht="18" customHeight="1">
      <c r="A7" s="121">
        <v>1</v>
      </c>
      <c r="B7" s="433"/>
      <c r="C7" s="45" t="s">
        <v>376</v>
      </c>
      <c r="D7" s="46" t="s">
        <v>375</v>
      </c>
      <c r="E7" s="47" t="s">
        <v>374</v>
      </c>
      <c r="F7" s="48" t="s">
        <v>236</v>
      </c>
      <c r="G7" s="48" t="s">
        <v>90</v>
      </c>
      <c r="H7" s="48"/>
      <c r="I7" s="122">
        <v>18</v>
      </c>
      <c r="J7" s="238">
        <v>13.84</v>
      </c>
      <c r="K7" s="238">
        <v>12.61</v>
      </c>
      <c r="L7" s="238">
        <v>14.22</v>
      </c>
      <c r="M7" s="432">
        <v>8</v>
      </c>
      <c r="N7" s="238">
        <v>14</v>
      </c>
      <c r="O7" s="238" t="s">
        <v>117</v>
      </c>
      <c r="P7" s="238" t="s">
        <v>117</v>
      </c>
      <c r="Q7" s="208">
        <f aca="true" t="shared" si="0" ref="Q7:Q19">MAX(J7:L7,N7:P7)</f>
        <v>14.22</v>
      </c>
      <c r="R7" s="431" t="str">
        <f aca="true" t="shared" si="1" ref="R7:R19">IF(ISBLANK(Q7),"",IF(Q7&lt;9.7,"",IF(Q7&gt;=14.2,"I A",IF(Q7&gt;=13.2,"II A",IF(Q7&gt;=12.2,"III A",IF(Q7&gt;=11.2,"I JA",IF(Q7&gt;=10.3,"II JA",IF(Q7&gt;=9.7,"III JA"))))))))</f>
        <v>I A</v>
      </c>
      <c r="S7" s="48" t="s">
        <v>373</v>
      </c>
    </row>
    <row r="8" spans="1:19" s="100" customFormat="1" ht="18" customHeight="1">
      <c r="A8" s="121">
        <v>2</v>
      </c>
      <c r="B8" s="433"/>
      <c r="C8" s="45" t="s">
        <v>282</v>
      </c>
      <c r="D8" s="46" t="s">
        <v>362</v>
      </c>
      <c r="E8" s="47" t="s">
        <v>361</v>
      </c>
      <c r="F8" s="48" t="s">
        <v>360</v>
      </c>
      <c r="G8" s="48" t="s">
        <v>359</v>
      </c>
      <c r="H8" s="48" t="s">
        <v>358</v>
      </c>
      <c r="I8" s="122">
        <v>14</v>
      </c>
      <c r="J8" s="238">
        <v>13.35</v>
      </c>
      <c r="K8" s="238">
        <v>13.5</v>
      </c>
      <c r="L8" s="238">
        <v>14.07</v>
      </c>
      <c r="M8" s="432">
        <v>7</v>
      </c>
      <c r="N8" s="238" t="s">
        <v>1000</v>
      </c>
      <c r="O8" s="238">
        <v>13.59</v>
      </c>
      <c r="P8" s="238">
        <v>13.8</v>
      </c>
      <c r="Q8" s="208">
        <f t="shared" si="0"/>
        <v>14.07</v>
      </c>
      <c r="R8" s="431" t="str">
        <f t="shared" si="1"/>
        <v>II A</v>
      </c>
      <c r="S8" s="48" t="s">
        <v>357</v>
      </c>
    </row>
    <row r="9" spans="1:19" s="100" customFormat="1" ht="18" customHeight="1">
      <c r="A9" s="121">
        <v>3</v>
      </c>
      <c r="B9" s="433"/>
      <c r="C9" s="45" t="s">
        <v>372</v>
      </c>
      <c r="D9" s="46" t="s">
        <v>371</v>
      </c>
      <c r="E9" s="47" t="s">
        <v>370</v>
      </c>
      <c r="F9" s="48" t="s">
        <v>64</v>
      </c>
      <c r="G9" s="48" t="s">
        <v>65</v>
      </c>
      <c r="H9" s="48"/>
      <c r="I9" s="122">
        <v>11</v>
      </c>
      <c r="J9" s="238" t="s">
        <v>1000</v>
      </c>
      <c r="K9" s="238">
        <v>11.88</v>
      </c>
      <c r="L9" s="238">
        <v>13.97</v>
      </c>
      <c r="M9" s="432">
        <v>6</v>
      </c>
      <c r="N9" s="238">
        <v>13.6</v>
      </c>
      <c r="O9" s="238">
        <v>13.35</v>
      </c>
      <c r="P9" s="238">
        <v>13.92</v>
      </c>
      <c r="Q9" s="208">
        <f t="shared" si="0"/>
        <v>13.97</v>
      </c>
      <c r="R9" s="431" t="str">
        <f t="shared" si="1"/>
        <v>II A</v>
      </c>
      <c r="S9" s="48" t="s">
        <v>66</v>
      </c>
    </row>
    <row r="10" spans="1:19" s="100" customFormat="1" ht="18" customHeight="1">
      <c r="A10" s="121">
        <v>4</v>
      </c>
      <c r="B10" s="433"/>
      <c r="C10" s="45" t="s">
        <v>224</v>
      </c>
      <c r="D10" s="46" t="s">
        <v>225</v>
      </c>
      <c r="E10" s="47" t="s">
        <v>226</v>
      </c>
      <c r="F10" s="48" t="s">
        <v>38</v>
      </c>
      <c r="G10" s="48" t="s">
        <v>39</v>
      </c>
      <c r="H10" s="48"/>
      <c r="I10" s="122">
        <v>9</v>
      </c>
      <c r="J10" s="238">
        <v>13.05</v>
      </c>
      <c r="K10" s="238">
        <v>13.15</v>
      </c>
      <c r="L10" s="238">
        <v>13.27</v>
      </c>
      <c r="M10" s="432">
        <v>5</v>
      </c>
      <c r="N10" s="238">
        <v>13.53</v>
      </c>
      <c r="O10" s="238">
        <v>13.56</v>
      </c>
      <c r="P10" s="238">
        <v>13.36</v>
      </c>
      <c r="Q10" s="208">
        <f t="shared" si="0"/>
        <v>13.56</v>
      </c>
      <c r="R10" s="431" t="str">
        <f t="shared" si="1"/>
        <v>II A</v>
      </c>
      <c r="S10" s="48" t="s">
        <v>227</v>
      </c>
    </row>
    <row r="11" spans="1:19" s="100" customFormat="1" ht="18" customHeight="1">
      <c r="A11" s="121">
        <v>5</v>
      </c>
      <c r="B11" s="433"/>
      <c r="C11" s="45" t="s">
        <v>294</v>
      </c>
      <c r="D11" s="46" t="s">
        <v>328</v>
      </c>
      <c r="E11" s="47" t="s">
        <v>327</v>
      </c>
      <c r="F11" s="48" t="s">
        <v>257</v>
      </c>
      <c r="G11" s="48" t="s">
        <v>258</v>
      </c>
      <c r="H11" s="48"/>
      <c r="I11" s="122">
        <v>8</v>
      </c>
      <c r="J11" s="238">
        <v>12.24</v>
      </c>
      <c r="K11" s="238">
        <v>12.8</v>
      </c>
      <c r="L11" s="238">
        <v>12.37</v>
      </c>
      <c r="M11" s="432">
        <v>4</v>
      </c>
      <c r="N11" s="238">
        <v>12.33</v>
      </c>
      <c r="O11" s="238" t="s">
        <v>1000</v>
      </c>
      <c r="P11" s="238" t="s">
        <v>117</v>
      </c>
      <c r="Q11" s="208">
        <f t="shared" si="0"/>
        <v>12.8</v>
      </c>
      <c r="R11" s="431" t="str">
        <f t="shared" si="1"/>
        <v>III A</v>
      </c>
      <c r="S11" s="48" t="s">
        <v>259</v>
      </c>
    </row>
    <row r="12" spans="1:19" s="100" customFormat="1" ht="18" customHeight="1">
      <c r="A12" s="121">
        <v>6</v>
      </c>
      <c r="B12" s="433"/>
      <c r="C12" s="45" t="s">
        <v>233</v>
      </c>
      <c r="D12" s="46" t="s">
        <v>234</v>
      </c>
      <c r="E12" s="47" t="s">
        <v>235</v>
      </c>
      <c r="F12" s="48" t="s">
        <v>236</v>
      </c>
      <c r="G12" s="48" t="s">
        <v>90</v>
      </c>
      <c r="H12" s="48"/>
      <c r="I12" s="122">
        <v>7</v>
      </c>
      <c r="J12" s="238">
        <v>12.04</v>
      </c>
      <c r="K12" s="238">
        <v>12.22</v>
      </c>
      <c r="L12" s="238">
        <v>12.27</v>
      </c>
      <c r="M12" s="432">
        <v>2</v>
      </c>
      <c r="N12" s="238">
        <v>12.46</v>
      </c>
      <c r="O12" s="238">
        <v>12.32</v>
      </c>
      <c r="P12" s="238">
        <v>12.42</v>
      </c>
      <c r="Q12" s="208">
        <f t="shared" si="0"/>
        <v>12.46</v>
      </c>
      <c r="R12" s="431" t="str">
        <f t="shared" si="1"/>
        <v>III A</v>
      </c>
      <c r="S12" s="48" t="s">
        <v>237</v>
      </c>
    </row>
    <row r="13" spans="1:19" s="100" customFormat="1" ht="18" customHeight="1">
      <c r="A13" s="121">
        <v>7</v>
      </c>
      <c r="B13" s="433"/>
      <c r="C13" s="45" t="s">
        <v>238</v>
      </c>
      <c r="D13" s="46" t="s">
        <v>239</v>
      </c>
      <c r="E13" s="47" t="s">
        <v>240</v>
      </c>
      <c r="F13" s="48" t="s">
        <v>236</v>
      </c>
      <c r="G13" s="48" t="s">
        <v>90</v>
      </c>
      <c r="H13" s="48"/>
      <c r="I13" s="122">
        <v>6</v>
      </c>
      <c r="J13" s="238" t="s">
        <v>1000</v>
      </c>
      <c r="K13" s="238">
        <v>11.51</v>
      </c>
      <c r="L13" s="238">
        <v>12.31</v>
      </c>
      <c r="M13" s="432">
        <v>3</v>
      </c>
      <c r="N13" s="238">
        <v>12.27</v>
      </c>
      <c r="O13" s="238">
        <v>12.44</v>
      </c>
      <c r="P13" s="238">
        <v>12.12</v>
      </c>
      <c r="Q13" s="208">
        <f t="shared" si="0"/>
        <v>12.44</v>
      </c>
      <c r="R13" s="431" t="str">
        <f t="shared" si="1"/>
        <v>III A</v>
      </c>
      <c r="S13" s="48" t="s">
        <v>241</v>
      </c>
    </row>
    <row r="14" spans="1:19" s="100" customFormat="1" ht="18" customHeight="1">
      <c r="A14" s="121">
        <v>8</v>
      </c>
      <c r="B14" s="433"/>
      <c r="C14" s="45" t="s">
        <v>348</v>
      </c>
      <c r="D14" s="46" t="s">
        <v>347</v>
      </c>
      <c r="E14" s="47" t="s">
        <v>346</v>
      </c>
      <c r="F14" s="48" t="s">
        <v>263</v>
      </c>
      <c r="G14" s="48" t="s">
        <v>90</v>
      </c>
      <c r="H14" s="48"/>
      <c r="I14" s="122">
        <v>5</v>
      </c>
      <c r="J14" s="238">
        <v>10.37</v>
      </c>
      <c r="K14" s="238">
        <v>11.89</v>
      </c>
      <c r="L14" s="238" t="s">
        <v>1000</v>
      </c>
      <c r="M14" s="432">
        <v>1</v>
      </c>
      <c r="N14" s="238">
        <v>12.18</v>
      </c>
      <c r="O14" s="238" t="s">
        <v>1000</v>
      </c>
      <c r="P14" s="238" t="s">
        <v>1000</v>
      </c>
      <c r="Q14" s="208">
        <f t="shared" si="0"/>
        <v>12.18</v>
      </c>
      <c r="R14" s="431" t="str">
        <f t="shared" si="1"/>
        <v>I JA</v>
      </c>
      <c r="S14" s="48" t="s">
        <v>253</v>
      </c>
    </row>
    <row r="15" spans="1:19" s="100" customFormat="1" ht="18" customHeight="1">
      <c r="A15" s="121">
        <v>9</v>
      </c>
      <c r="B15" s="433"/>
      <c r="C15" s="45" t="s">
        <v>320</v>
      </c>
      <c r="D15" s="46" t="s">
        <v>319</v>
      </c>
      <c r="E15" s="47" t="s">
        <v>318</v>
      </c>
      <c r="F15" s="48" t="s">
        <v>89</v>
      </c>
      <c r="G15" s="48" t="s">
        <v>90</v>
      </c>
      <c r="H15" s="48"/>
      <c r="I15" s="122" t="s">
        <v>50</v>
      </c>
      <c r="J15" s="238" t="s">
        <v>1000</v>
      </c>
      <c r="K15" s="238">
        <v>10.98</v>
      </c>
      <c r="L15" s="238">
        <v>11.22</v>
      </c>
      <c r="M15" s="432"/>
      <c r="N15" s="238"/>
      <c r="O15" s="238"/>
      <c r="P15" s="238"/>
      <c r="Q15" s="208">
        <f t="shared" si="0"/>
        <v>11.22</v>
      </c>
      <c r="R15" s="431" t="str">
        <f t="shared" si="1"/>
        <v>I JA</v>
      </c>
      <c r="S15" s="48" t="s">
        <v>237</v>
      </c>
    </row>
    <row r="16" spans="1:19" s="100" customFormat="1" ht="18" customHeight="1">
      <c r="A16" s="121">
        <v>10</v>
      </c>
      <c r="B16" s="433"/>
      <c r="C16" s="45" t="s">
        <v>322</v>
      </c>
      <c r="D16" s="46" t="s">
        <v>321</v>
      </c>
      <c r="E16" s="47" t="s">
        <v>145</v>
      </c>
      <c r="F16" s="48" t="s">
        <v>89</v>
      </c>
      <c r="G16" s="48" t="s">
        <v>90</v>
      </c>
      <c r="H16" s="48"/>
      <c r="I16" s="122" t="s">
        <v>50</v>
      </c>
      <c r="J16" s="238">
        <v>11.07</v>
      </c>
      <c r="K16" s="238">
        <v>10.92</v>
      </c>
      <c r="L16" s="238">
        <v>11.19</v>
      </c>
      <c r="M16" s="432"/>
      <c r="N16" s="238"/>
      <c r="O16" s="238"/>
      <c r="P16" s="238"/>
      <c r="Q16" s="208">
        <f t="shared" si="0"/>
        <v>11.19</v>
      </c>
      <c r="R16" s="431" t="str">
        <f t="shared" si="1"/>
        <v>II JA</v>
      </c>
      <c r="S16" s="48" t="s">
        <v>237</v>
      </c>
    </row>
    <row r="17" spans="1:19" s="100" customFormat="1" ht="18" customHeight="1">
      <c r="A17" s="121">
        <v>11</v>
      </c>
      <c r="B17" s="433"/>
      <c r="C17" s="45" t="s">
        <v>336</v>
      </c>
      <c r="D17" s="46" t="s">
        <v>335</v>
      </c>
      <c r="E17" s="47" t="s">
        <v>334</v>
      </c>
      <c r="F17" s="48" t="s">
        <v>19</v>
      </c>
      <c r="G17" s="48" t="s">
        <v>20</v>
      </c>
      <c r="H17" s="48"/>
      <c r="I17" s="122">
        <v>4</v>
      </c>
      <c r="J17" s="238">
        <v>10.74</v>
      </c>
      <c r="K17" s="238">
        <v>11.12</v>
      </c>
      <c r="L17" s="238" t="s">
        <v>117</v>
      </c>
      <c r="M17" s="432"/>
      <c r="N17" s="238"/>
      <c r="O17" s="238"/>
      <c r="P17" s="238"/>
      <c r="Q17" s="208">
        <f t="shared" si="0"/>
        <v>11.12</v>
      </c>
      <c r="R17" s="431" t="str">
        <f t="shared" si="1"/>
        <v>II JA</v>
      </c>
      <c r="S17" s="48" t="s">
        <v>333</v>
      </c>
    </row>
    <row r="18" spans="1:19" s="100" customFormat="1" ht="18" customHeight="1">
      <c r="A18" s="121">
        <v>12</v>
      </c>
      <c r="B18" s="433"/>
      <c r="C18" s="45" t="s">
        <v>169</v>
      </c>
      <c r="D18" s="46" t="s">
        <v>929</v>
      </c>
      <c r="E18" s="47" t="s">
        <v>852</v>
      </c>
      <c r="F18" s="48" t="s">
        <v>631</v>
      </c>
      <c r="G18" s="48" t="s">
        <v>220</v>
      </c>
      <c r="H18" s="48"/>
      <c r="I18" s="122">
        <v>3</v>
      </c>
      <c r="J18" s="238">
        <v>11.09</v>
      </c>
      <c r="K18" s="238">
        <v>11.02</v>
      </c>
      <c r="L18" s="238">
        <v>10.92</v>
      </c>
      <c r="M18" s="432"/>
      <c r="N18" s="238"/>
      <c r="O18" s="238"/>
      <c r="P18" s="238"/>
      <c r="Q18" s="208">
        <f t="shared" si="0"/>
        <v>11.09</v>
      </c>
      <c r="R18" s="431" t="str">
        <f t="shared" si="1"/>
        <v>II JA</v>
      </c>
      <c r="S18" s="48" t="s">
        <v>632</v>
      </c>
    </row>
    <row r="19" spans="1:19" s="100" customFormat="1" ht="18" customHeight="1">
      <c r="A19" s="121">
        <v>13</v>
      </c>
      <c r="B19" s="433"/>
      <c r="C19" s="45" t="s">
        <v>265</v>
      </c>
      <c r="D19" s="46" t="s">
        <v>266</v>
      </c>
      <c r="E19" s="47" t="s">
        <v>267</v>
      </c>
      <c r="F19" s="48" t="s">
        <v>64</v>
      </c>
      <c r="G19" s="48" t="s">
        <v>65</v>
      </c>
      <c r="H19" s="48"/>
      <c r="I19" s="122">
        <v>2</v>
      </c>
      <c r="J19" s="238">
        <v>10.68</v>
      </c>
      <c r="K19" s="238">
        <v>10.94</v>
      </c>
      <c r="L19" s="238">
        <v>10.93</v>
      </c>
      <c r="M19" s="432"/>
      <c r="N19" s="238"/>
      <c r="O19" s="238"/>
      <c r="P19" s="238"/>
      <c r="Q19" s="208">
        <f t="shared" si="0"/>
        <v>10.94</v>
      </c>
      <c r="R19" s="431" t="str">
        <f t="shared" si="1"/>
        <v>II JA</v>
      </c>
      <c r="S19" s="48" t="s">
        <v>268</v>
      </c>
    </row>
  </sheetData>
  <sheetProtection/>
  <mergeCells count="1">
    <mergeCell ref="J5:P5"/>
  </mergeCells>
  <printOptions horizontalCentered="1"/>
  <pageMargins left="0.16" right="0.17" top="0.3937007874015748" bottom="0.7480314960629921" header="0.31496062992125984" footer="0.31496062992125984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FF00"/>
  </sheetPr>
  <dimension ref="A1:S2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7109375" style="9" customWidth="1"/>
    <col min="2" max="2" width="5.28125" style="9" hidden="1" customWidth="1"/>
    <col min="3" max="3" width="13.421875" style="9" customWidth="1"/>
    <col min="4" max="4" width="14.421875" style="9" customWidth="1"/>
    <col min="5" max="5" width="10.7109375" style="25" customWidth="1"/>
    <col min="6" max="6" width="14.7109375" style="54" customWidth="1"/>
    <col min="7" max="7" width="12.140625" style="54" customWidth="1"/>
    <col min="8" max="8" width="11.28125" style="13" bestFit="1" customWidth="1"/>
    <col min="9" max="9" width="5.8515625" style="13" bestFit="1" customWidth="1"/>
    <col min="10" max="12" width="4.7109375" style="55" customWidth="1"/>
    <col min="13" max="13" width="4.140625" style="55" customWidth="1"/>
    <col min="14" max="16" width="4.7109375" style="55" customWidth="1"/>
    <col min="17" max="17" width="8.140625" style="15" customWidth="1"/>
    <col min="18" max="18" width="6.421875" style="16" bestFit="1" customWidth="1"/>
    <col min="19" max="19" width="18.28125" style="17" customWidth="1"/>
    <col min="20" max="16384" width="9.140625" style="9" customWidth="1"/>
  </cols>
  <sheetData>
    <row r="1" spans="1:12" s="2" customFormat="1" ht="15.75">
      <c r="A1" s="1" t="s">
        <v>0</v>
      </c>
      <c r="D1" s="3"/>
      <c r="E1" s="4"/>
      <c r="F1" s="4"/>
      <c r="G1" s="4"/>
      <c r="H1" s="5"/>
      <c r="I1" s="5"/>
      <c r="J1" s="6"/>
      <c r="K1" s="7"/>
      <c r="L1" s="7"/>
    </row>
    <row r="2" spans="1:12" s="2" customFormat="1" ht="15.75">
      <c r="A2" s="2" t="s">
        <v>1</v>
      </c>
      <c r="D2" s="3"/>
      <c r="E2" s="4"/>
      <c r="F2" s="4"/>
      <c r="G2" s="5"/>
      <c r="H2" s="5"/>
      <c r="I2" s="6"/>
      <c r="J2" s="6"/>
      <c r="K2" s="6"/>
      <c r="L2" s="8"/>
    </row>
    <row r="3" spans="1:18" s="17" customFormat="1" ht="12" customHeight="1">
      <c r="A3" s="9"/>
      <c r="B3" s="9"/>
      <c r="C3" s="9"/>
      <c r="D3" s="10"/>
      <c r="E3" s="11"/>
      <c r="F3" s="12"/>
      <c r="G3" s="12"/>
      <c r="H3" s="13"/>
      <c r="I3" s="13"/>
      <c r="J3" s="14"/>
      <c r="K3" s="14"/>
      <c r="L3" s="14"/>
      <c r="M3" s="14"/>
      <c r="N3" s="14"/>
      <c r="O3" s="14"/>
      <c r="P3" s="14"/>
      <c r="Q3" s="15"/>
      <c r="R3" s="16"/>
    </row>
    <row r="4" spans="3:19" s="18" customFormat="1" ht="16.5" thickBot="1">
      <c r="C4" s="19" t="s">
        <v>2</v>
      </c>
      <c r="E4" s="20"/>
      <c r="F4" s="21"/>
      <c r="G4" s="21"/>
      <c r="H4" s="22"/>
      <c r="I4" s="22"/>
      <c r="J4" s="23"/>
      <c r="K4" s="23"/>
      <c r="L4" s="23"/>
      <c r="M4" s="23"/>
      <c r="N4" s="23"/>
      <c r="O4" s="23"/>
      <c r="P4" s="23"/>
      <c r="Q4" s="24"/>
      <c r="R4" s="6"/>
      <c r="S4" s="18" t="s">
        <v>3</v>
      </c>
    </row>
    <row r="5" spans="5:18" s="17" customFormat="1" ht="18" customHeight="1" thickBot="1">
      <c r="E5" s="25"/>
      <c r="J5" s="552" t="s">
        <v>4</v>
      </c>
      <c r="K5" s="553"/>
      <c r="L5" s="553"/>
      <c r="M5" s="553"/>
      <c r="N5" s="553"/>
      <c r="O5" s="553"/>
      <c r="P5" s="554"/>
      <c r="Q5" s="26"/>
      <c r="R5" s="27"/>
    </row>
    <row r="6" spans="1:19" s="42" customFormat="1" ht="18" customHeight="1" thickBot="1">
      <c r="A6" s="28" t="s">
        <v>93</v>
      </c>
      <c r="B6" s="29"/>
      <c r="C6" s="30" t="s">
        <v>6</v>
      </c>
      <c r="D6" s="31" t="s">
        <v>7</v>
      </c>
      <c r="E6" s="32" t="s">
        <v>8</v>
      </c>
      <c r="F6" s="33" t="s">
        <v>9</v>
      </c>
      <c r="G6" s="34" t="s">
        <v>10</v>
      </c>
      <c r="H6" s="34" t="s">
        <v>11</v>
      </c>
      <c r="I6" s="34" t="s">
        <v>12</v>
      </c>
      <c r="J6" s="35">
        <v>1</v>
      </c>
      <c r="K6" s="36">
        <v>2</v>
      </c>
      <c r="L6" s="36">
        <v>3</v>
      </c>
      <c r="M6" s="36" t="s">
        <v>5</v>
      </c>
      <c r="N6" s="37">
        <v>4</v>
      </c>
      <c r="O6" s="36">
        <v>5</v>
      </c>
      <c r="P6" s="38">
        <v>6</v>
      </c>
      <c r="Q6" s="39" t="s">
        <v>13</v>
      </c>
      <c r="R6" s="40" t="s">
        <v>14</v>
      </c>
      <c r="S6" s="41" t="s">
        <v>15</v>
      </c>
    </row>
    <row r="7" spans="1:19" ht="18" customHeight="1">
      <c r="A7" s="43">
        <v>1</v>
      </c>
      <c r="B7" s="44"/>
      <c r="C7" s="45" t="s">
        <v>35</v>
      </c>
      <c r="D7" s="46" t="s">
        <v>36</v>
      </c>
      <c r="E7" s="47" t="s">
        <v>37</v>
      </c>
      <c r="F7" s="48" t="s">
        <v>38</v>
      </c>
      <c r="G7" s="48" t="s">
        <v>39</v>
      </c>
      <c r="H7" s="49"/>
      <c r="I7" s="50">
        <v>18</v>
      </c>
      <c r="J7" s="51">
        <v>12.61</v>
      </c>
      <c r="K7" s="51">
        <v>13.25</v>
      </c>
      <c r="L7" s="51">
        <v>13.62</v>
      </c>
      <c r="M7" s="52">
        <v>8</v>
      </c>
      <c r="N7" s="51" t="s">
        <v>92</v>
      </c>
      <c r="O7" s="51" t="s">
        <v>92</v>
      </c>
      <c r="P7" s="51" t="s">
        <v>92</v>
      </c>
      <c r="Q7" s="56">
        <f aca="true" t="shared" si="0" ref="Q7:Q21">MAX(J7:L7,N7:P7)</f>
        <v>13.62</v>
      </c>
      <c r="R7" s="53" t="str">
        <f aca="true" t="shared" si="1" ref="R7:R21">IF(ISBLANK(Q7),"",IF(Q7&lt;6.5,"",IF(Q7&gt;=13.2,"I A",IF(Q7&gt;=11,"II A",IF(Q7&gt;=9.5,"III A",IF(Q7&gt;=8,"I JA",IF(Q7&gt;=7.2,"II JA",IF(Q7&gt;=6.5,"III JA"))))))))</f>
        <v>I A</v>
      </c>
      <c r="S7" s="48" t="s">
        <v>40</v>
      </c>
    </row>
    <row r="8" spans="1:19" ht="18" customHeight="1">
      <c r="A8" s="43">
        <v>2</v>
      </c>
      <c r="B8" s="44"/>
      <c r="C8" s="45" t="s">
        <v>23</v>
      </c>
      <c r="D8" s="46" t="s">
        <v>24</v>
      </c>
      <c r="E8" s="47" t="s">
        <v>25</v>
      </c>
      <c r="F8" s="48" t="s">
        <v>26</v>
      </c>
      <c r="G8" s="48" t="s">
        <v>27</v>
      </c>
      <c r="H8" s="49"/>
      <c r="I8" s="50">
        <v>14</v>
      </c>
      <c r="J8" s="51">
        <v>12.58</v>
      </c>
      <c r="K8" s="51" t="s">
        <v>92</v>
      </c>
      <c r="L8" s="51">
        <v>13.36</v>
      </c>
      <c r="M8" s="52">
        <v>7</v>
      </c>
      <c r="N8" s="51" t="s">
        <v>92</v>
      </c>
      <c r="O8" s="51">
        <v>13.25</v>
      </c>
      <c r="P8" s="51">
        <v>13.56</v>
      </c>
      <c r="Q8" s="56">
        <f t="shared" si="0"/>
        <v>13.56</v>
      </c>
      <c r="R8" s="53" t="str">
        <f t="shared" si="1"/>
        <v>I A</v>
      </c>
      <c r="S8" s="48" t="s">
        <v>28</v>
      </c>
    </row>
    <row r="9" spans="1:19" ht="18" customHeight="1">
      <c r="A9" s="43">
        <v>3</v>
      </c>
      <c r="B9" s="44"/>
      <c r="C9" s="45" t="s">
        <v>41</v>
      </c>
      <c r="D9" s="46" t="s">
        <v>42</v>
      </c>
      <c r="E9" s="47" t="s">
        <v>43</v>
      </c>
      <c r="F9" s="48" t="s">
        <v>44</v>
      </c>
      <c r="G9" s="48" t="s">
        <v>27</v>
      </c>
      <c r="H9" s="49"/>
      <c r="I9" s="50">
        <v>11</v>
      </c>
      <c r="J9" s="51">
        <v>12.11</v>
      </c>
      <c r="K9" s="51">
        <v>12.36</v>
      </c>
      <c r="L9" s="51">
        <v>13.09</v>
      </c>
      <c r="M9" s="52">
        <v>6</v>
      </c>
      <c r="N9" s="51" t="s">
        <v>92</v>
      </c>
      <c r="O9" s="51" t="s">
        <v>92</v>
      </c>
      <c r="P9" s="51" t="s">
        <v>92</v>
      </c>
      <c r="Q9" s="56">
        <f t="shared" si="0"/>
        <v>13.09</v>
      </c>
      <c r="R9" s="53" t="str">
        <f t="shared" si="1"/>
        <v>II A</v>
      </c>
      <c r="S9" s="48" t="s">
        <v>45</v>
      </c>
    </row>
    <row r="10" spans="1:19" ht="18" customHeight="1">
      <c r="A10" s="43">
        <v>4</v>
      </c>
      <c r="B10" s="44"/>
      <c r="C10" s="45" t="s">
        <v>67</v>
      </c>
      <c r="D10" s="46" t="s">
        <v>68</v>
      </c>
      <c r="E10" s="47" t="s">
        <v>69</v>
      </c>
      <c r="F10" s="48" t="s">
        <v>38</v>
      </c>
      <c r="G10" s="48" t="s">
        <v>39</v>
      </c>
      <c r="H10" s="49"/>
      <c r="I10" s="50">
        <v>9</v>
      </c>
      <c r="J10" s="51">
        <v>11.72</v>
      </c>
      <c r="K10" s="51">
        <v>12.41</v>
      </c>
      <c r="L10" s="51">
        <v>12.82</v>
      </c>
      <c r="M10" s="52">
        <v>5</v>
      </c>
      <c r="N10" s="51">
        <v>12.05</v>
      </c>
      <c r="O10" s="51" t="s">
        <v>92</v>
      </c>
      <c r="P10" s="51" t="s">
        <v>92</v>
      </c>
      <c r="Q10" s="56">
        <f t="shared" si="0"/>
        <v>12.82</v>
      </c>
      <c r="R10" s="53" t="str">
        <f t="shared" si="1"/>
        <v>II A</v>
      </c>
      <c r="S10" s="48" t="s">
        <v>70</v>
      </c>
    </row>
    <row r="11" spans="1:19" ht="18" customHeight="1">
      <c r="A11" s="43">
        <v>5</v>
      </c>
      <c r="B11" s="44"/>
      <c r="C11" s="45" t="s">
        <v>71</v>
      </c>
      <c r="D11" s="46" t="s">
        <v>72</v>
      </c>
      <c r="E11" s="47" t="s">
        <v>73</v>
      </c>
      <c r="F11" s="48" t="s">
        <v>74</v>
      </c>
      <c r="G11" s="48" t="s">
        <v>49</v>
      </c>
      <c r="H11" s="49"/>
      <c r="I11" s="50">
        <v>8</v>
      </c>
      <c r="J11" s="51">
        <v>11.48</v>
      </c>
      <c r="K11" s="51" t="s">
        <v>92</v>
      </c>
      <c r="L11" s="51">
        <v>11.25</v>
      </c>
      <c r="M11" s="52">
        <v>3</v>
      </c>
      <c r="N11" s="51">
        <v>11.69</v>
      </c>
      <c r="O11" s="51" t="s">
        <v>92</v>
      </c>
      <c r="P11" s="51">
        <v>11.82</v>
      </c>
      <c r="Q11" s="56">
        <f t="shared" si="0"/>
        <v>11.82</v>
      </c>
      <c r="R11" s="53" t="str">
        <f t="shared" si="1"/>
        <v>II A</v>
      </c>
      <c r="S11" s="48" t="s">
        <v>51</v>
      </c>
    </row>
    <row r="12" spans="1:19" ht="18" customHeight="1">
      <c r="A12" s="43">
        <v>6</v>
      </c>
      <c r="B12" s="44"/>
      <c r="C12" s="45" t="s">
        <v>16</v>
      </c>
      <c r="D12" s="46" t="s">
        <v>17</v>
      </c>
      <c r="E12" s="47" t="s">
        <v>18</v>
      </c>
      <c r="F12" s="48" t="s">
        <v>19</v>
      </c>
      <c r="G12" s="48" t="s">
        <v>20</v>
      </c>
      <c r="H12" s="49" t="s">
        <v>21</v>
      </c>
      <c r="I12" s="50">
        <v>7</v>
      </c>
      <c r="J12" s="51">
        <v>10.29</v>
      </c>
      <c r="K12" s="51">
        <v>10.63</v>
      </c>
      <c r="L12" s="51">
        <v>11.41</v>
      </c>
      <c r="M12" s="52">
        <v>2</v>
      </c>
      <c r="N12" s="51" t="s">
        <v>92</v>
      </c>
      <c r="O12" s="51">
        <v>11.43</v>
      </c>
      <c r="P12" s="51">
        <v>11.72</v>
      </c>
      <c r="Q12" s="56">
        <f t="shared" si="0"/>
        <v>11.72</v>
      </c>
      <c r="R12" s="53" t="str">
        <f t="shared" si="1"/>
        <v>II A</v>
      </c>
      <c r="S12" s="48" t="s">
        <v>22</v>
      </c>
    </row>
    <row r="13" spans="1:19" ht="18" customHeight="1">
      <c r="A13" s="43">
        <v>7</v>
      </c>
      <c r="B13" s="44"/>
      <c r="C13" s="45" t="s">
        <v>61</v>
      </c>
      <c r="D13" s="46" t="s">
        <v>62</v>
      </c>
      <c r="E13" s="47" t="s">
        <v>63</v>
      </c>
      <c r="F13" s="48" t="s">
        <v>64</v>
      </c>
      <c r="G13" s="48" t="s">
        <v>65</v>
      </c>
      <c r="H13" s="49"/>
      <c r="I13" s="50">
        <v>6</v>
      </c>
      <c r="J13" s="51">
        <v>11.52</v>
      </c>
      <c r="K13" s="51">
        <v>11.41</v>
      </c>
      <c r="L13" s="51">
        <v>11.15</v>
      </c>
      <c r="M13" s="52">
        <v>4</v>
      </c>
      <c r="N13" s="51">
        <v>11.39</v>
      </c>
      <c r="O13" s="51">
        <v>11.07</v>
      </c>
      <c r="P13" s="51">
        <v>10.53</v>
      </c>
      <c r="Q13" s="56">
        <f t="shared" si="0"/>
        <v>11.52</v>
      </c>
      <c r="R13" s="53" t="str">
        <f t="shared" si="1"/>
        <v>II A</v>
      </c>
      <c r="S13" s="48" t="s">
        <v>66</v>
      </c>
    </row>
    <row r="14" spans="1:19" ht="18" customHeight="1">
      <c r="A14" s="43">
        <v>8</v>
      </c>
      <c r="B14" s="44"/>
      <c r="C14" s="45" t="s">
        <v>78</v>
      </c>
      <c r="D14" s="46" t="s">
        <v>79</v>
      </c>
      <c r="E14" s="47" t="s">
        <v>80</v>
      </c>
      <c r="F14" s="48" t="s">
        <v>55</v>
      </c>
      <c r="G14" s="48" t="s">
        <v>39</v>
      </c>
      <c r="H14" s="49"/>
      <c r="I14" s="50">
        <v>5</v>
      </c>
      <c r="J14" s="51">
        <v>10.46</v>
      </c>
      <c r="K14" s="51">
        <v>11.23</v>
      </c>
      <c r="L14" s="51" t="s">
        <v>92</v>
      </c>
      <c r="M14" s="52">
        <v>1</v>
      </c>
      <c r="N14" s="51" t="s">
        <v>92</v>
      </c>
      <c r="O14" s="51">
        <v>10.96</v>
      </c>
      <c r="P14" s="51">
        <v>11</v>
      </c>
      <c r="Q14" s="56">
        <f t="shared" si="0"/>
        <v>11.23</v>
      </c>
      <c r="R14" s="53" t="str">
        <f t="shared" si="1"/>
        <v>II A</v>
      </c>
      <c r="S14" s="48" t="s">
        <v>81</v>
      </c>
    </row>
    <row r="15" spans="1:19" ht="18" customHeight="1">
      <c r="A15" s="43">
        <v>9</v>
      </c>
      <c r="B15" s="44"/>
      <c r="C15" s="45" t="s">
        <v>52</v>
      </c>
      <c r="D15" s="46" t="s">
        <v>53</v>
      </c>
      <c r="E15" s="47" t="s">
        <v>54</v>
      </c>
      <c r="F15" s="48" t="s">
        <v>55</v>
      </c>
      <c r="G15" s="48" t="s">
        <v>39</v>
      </c>
      <c r="H15" s="49"/>
      <c r="I15" s="50">
        <v>4</v>
      </c>
      <c r="J15" s="51">
        <v>10.55</v>
      </c>
      <c r="K15" s="51">
        <v>10.69</v>
      </c>
      <c r="L15" s="51">
        <v>10.33</v>
      </c>
      <c r="M15" s="52"/>
      <c r="N15" s="51"/>
      <c r="O15" s="51"/>
      <c r="P15" s="51"/>
      <c r="Q15" s="56">
        <f t="shared" si="0"/>
        <v>10.69</v>
      </c>
      <c r="R15" s="53" t="str">
        <f t="shared" si="1"/>
        <v>III A</v>
      </c>
      <c r="S15" s="48" t="s">
        <v>56</v>
      </c>
    </row>
    <row r="16" spans="1:19" ht="18" customHeight="1">
      <c r="A16" s="43">
        <v>10</v>
      </c>
      <c r="B16" s="44"/>
      <c r="C16" s="45" t="s">
        <v>82</v>
      </c>
      <c r="D16" s="46" t="s">
        <v>83</v>
      </c>
      <c r="E16" s="47" t="s">
        <v>84</v>
      </c>
      <c r="F16" s="48" t="s">
        <v>74</v>
      </c>
      <c r="G16" s="48" t="s">
        <v>49</v>
      </c>
      <c r="H16" s="49"/>
      <c r="I16" s="50">
        <v>3</v>
      </c>
      <c r="J16" s="51">
        <v>10.48</v>
      </c>
      <c r="K16" s="51" t="s">
        <v>92</v>
      </c>
      <c r="L16" s="51">
        <v>10.65</v>
      </c>
      <c r="M16" s="52"/>
      <c r="N16" s="51"/>
      <c r="O16" s="51"/>
      <c r="P16" s="51"/>
      <c r="Q16" s="56">
        <f t="shared" si="0"/>
        <v>10.65</v>
      </c>
      <c r="R16" s="53" t="str">
        <f t="shared" si="1"/>
        <v>III A</v>
      </c>
      <c r="S16" s="48" t="s">
        <v>85</v>
      </c>
    </row>
    <row r="17" spans="1:19" ht="18" customHeight="1">
      <c r="A17" s="43">
        <v>11</v>
      </c>
      <c r="B17" s="44"/>
      <c r="C17" s="45" t="s">
        <v>86</v>
      </c>
      <c r="D17" s="46" t="s">
        <v>87</v>
      </c>
      <c r="E17" s="47" t="s">
        <v>88</v>
      </c>
      <c r="F17" s="48" t="s">
        <v>89</v>
      </c>
      <c r="G17" s="48" t="s">
        <v>90</v>
      </c>
      <c r="H17" s="49"/>
      <c r="I17" s="50" t="s">
        <v>50</v>
      </c>
      <c r="J17" s="51">
        <v>10.55</v>
      </c>
      <c r="K17" s="51">
        <v>10.55</v>
      </c>
      <c r="L17" s="51">
        <v>10.38</v>
      </c>
      <c r="M17" s="52"/>
      <c r="N17" s="51"/>
      <c r="O17" s="51"/>
      <c r="P17" s="51"/>
      <c r="Q17" s="56">
        <f t="shared" si="0"/>
        <v>10.55</v>
      </c>
      <c r="R17" s="53" t="str">
        <f t="shared" si="1"/>
        <v>III A</v>
      </c>
      <c r="S17" s="48" t="s">
        <v>91</v>
      </c>
    </row>
    <row r="18" spans="1:19" ht="18" customHeight="1">
      <c r="A18" s="43">
        <v>12</v>
      </c>
      <c r="B18" s="44"/>
      <c r="C18" s="45" t="s">
        <v>75</v>
      </c>
      <c r="D18" s="46" t="s">
        <v>76</v>
      </c>
      <c r="E18" s="47" t="s">
        <v>77</v>
      </c>
      <c r="F18" s="48" t="s">
        <v>38</v>
      </c>
      <c r="G18" s="48" t="s">
        <v>39</v>
      </c>
      <c r="H18" s="49"/>
      <c r="I18" s="50">
        <v>2</v>
      </c>
      <c r="J18" s="51">
        <v>9.77</v>
      </c>
      <c r="K18" s="51" t="s">
        <v>92</v>
      </c>
      <c r="L18" s="51">
        <v>9.94</v>
      </c>
      <c r="M18" s="52"/>
      <c r="N18" s="51"/>
      <c r="O18" s="51"/>
      <c r="P18" s="51"/>
      <c r="Q18" s="56">
        <f t="shared" si="0"/>
        <v>9.94</v>
      </c>
      <c r="R18" s="53" t="str">
        <f t="shared" si="1"/>
        <v>III A</v>
      </c>
      <c r="S18" s="48" t="s">
        <v>40</v>
      </c>
    </row>
    <row r="19" spans="1:19" ht="18" customHeight="1">
      <c r="A19" s="43">
        <v>13</v>
      </c>
      <c r="B19" s="44"/>
      <c r="C19" s="45" t="s">
        <v>57</v>
      </c>
      <c r="D19" s="46" t="s">
        <v>58</v>
      </c>
      <c r="E19" s="47" t="s">
        <v>59</v>
      </c>
      <c r="F19" s="48" t="s">
        <v>60</v>
      </c>
      <c r="G19" s="48" t="s">
        <v>20</v>
      </c>
      <c r="H19" s="49" t="s">
        <v>21</v>
      </c>
      <c r="I19" s="50" t="s">
        <v>50</v>
      </c>
      <c r="J19" s="51">
        <v>9.62</v>
      </c>
      <c r="K19" s="51">
        <v>9.75</v>
      </c>
      <c r="L19" s="51">
        <v>9.94</v>
      </c>
      <c r="M19" s="52"/>
      <c r="N19" s="51"/>
      <c r="O19" s="51"/>
      <c r="P19" s="51"/>
      <c r="Q19" s="56">
        <f t="shared" si="0"/>
        <v>9.94</v>
      </c>
      <c r="R19" s="53" t="str">
        <f t="shared" si="1"/>
        <v>III A</v>
      </c>
      <c r="S19" s="48" t="s">
        <v>22</v>
      </c>
    </row>
    <row r="20" spans="1:19" ht="18" customHeight="1">
      <c r="A20" s="43">
        <v>14</v>
      </c>
      <c r="B20" s="44"/>
      <c r="C20" s="45" t="s">
        <v>29</v>
      </c>
      <c r="D20" s="46" t="s">
        <v>46</v>
      </c>
      <c r="E20" s="47" t="s">
        <v>47</v>
      </c>
      <c r="F20" s="48" t="s">
        <v>48</v>
      </c>
      <c r="G20" s="48" t="s">
        <v>49</v>
      </c>
      <c r="H20" s="49"/>
      <c r="I20" s="50" t="s">
        <v>50</v>
      </c>
      <c r="J20" s="51" t="s">
        <v>92</v>
      </c>
      <c r="K20" s="51" t="s">
        <v>92</v>
      </c>
      <c r="L20" s="51">
        <v>9.81</v>
      </c>
      <c r="M20" s="52"/>
      <c r="N20" s="51"/>
      <c r="O20" s="51"/>
      <c r="P20" s="51"/>
      <c r="Q20" s="56">
        <f t="shared" si="0"/>
        <v>9.81</v>
      </c>
      <c r="R20" s="53" t="str">
        <f t="shared" si="1"/>
        <v>III A</v>
      </c>
      <c r="S20" s="48" t="s">
        <v>51</v>
      </c>
    </row>
    <row r="21" spans="1:19" ht="18" customHeight="1">
      <c r="A21" s="43">
        <v>15</v>
      </c>
      <c r="B21" s="44"/>
      <c r="C21" s="45" t="s">
        <v>29</v>
      </c>
      <c r="D21" s="46" t="s">
        <v>30</v>
      </c>
      <c r="E21" s="47" t="s">
        <v>31</v>
      </c>
      <c r="F21" s="48" t="s">
        <v>32</v>
      </c>
      <c r="G21" s="48" t="s">
        <v>33</v>
      </c>
      <c r="H21" s="49"/>
      <c r="I21" s="50">
        <v>1</v>
      </c>
      <c r="J21" s="51">
        <v>9.01</v>
      </c>
      <c r="K21" s="51">
        <v>8.96</v>
      </c>
      <c r="L21" s="51">
        <v>8.67</v>
      </c>
      <c r="M21" s="52"/>
      <c r="N21" s="51"/>
      <c r="O21" s="51"/>
      <c r="P21" s="51"/>
      <c r="Q21" s="56">
        <f t="shared" si="0"/>
        <v>9.01</v>
      </c>
      <c r="R21" s="53" t="str">
        <f t="shared" si="1"/>
        <v>I JA</v>
      </c>
      <c r="S21" s="48" t="s">
        <v>34</v>
      </c>
    </row>
  </sheetData>
  <sheetProtection/>
  <mergeCells count="1">
    <mergeCell ref="J5:P5"/>
  </mergeCells>
  <printOptions horizontalCentered="1"/>
  <pageMargins left="0.16" right="0.15748031496062992" top="0.3937007874015748" bottom="0.15748031496062992" header="0.3937007874015748" footer="0.3937007874015748"/>
  <pageSetup horizontalDpi="600" verticalDpi="600" orientation="landscape" paperSize="9" scale="9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50"/>
  </sheetPr>
  <dimension ref="A1:T2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28125" style="100" customWidth="1"/>
    <col min="2" max="2" width="3.57421875" style="100" hidden="1" customWidth="1"/>
    <col min="3" max="3" width="10.8515625" style="100" customWidth="1"/>
    <col min="4" max="4" width="13.140625" style="100" customWidth="1"/>
    <col min="5" max="5" width="10.7109375" style="124" customWidth="1"/>
    <col min="6" max="6" width="12.57421875" style="125" customWidth="1"/>
    <col min="7" max="7" width="12.8515625" style="125" bestFit="1" customWidth="1"/>
    <col min="8" max="8" width="8.7109375" style="235" customWidth="1"/>
    <col min="9" max="9" width="5.8515625" style="235" bestFit="1" customWidth="1"/>
    <col min="10" max="16" width="4.7109375" style="234" customWidth="1"/>
    <col min="17" max="17" width="8.140625" style="233" customWidth="1"/>
    <col min="18" max="18" width="5.28125" style="92" bestFit="1" customWidth="1"/>
    <col min="19" max="19" width="15.28125" style="106" customWidth="1"/>
    <col min="20" max="16384" width="9.140625" style="100" customWidth="1"/>
  </cols>
  <sheetData>
    <row r="1" spans="1:12" s="85" customFormat="1" ht="15.75">
      <c r="A1" s="99" t="s">
        <v>0</v>
      </c>
      <c r="D1" s="90"/>
      <c r="E1" s="89"/>
      <c r="F1" s="89"/>
      <c r="G1" s="89"/>
      <c r="H1" s="97"/>
      <c r="I1" s="97"/>
      <c r="J1" s="96"/>
      <c r="K1" s="98"/>
      <c r="L1" s="98"/>
    </row>
    <row r="2" spans="1:12" s="85" customFormat="1" ht="15.75">
      <c r="A2" s="85" t="s">
        <v>1</v>
      </c>
      <c r="D2" s="90"/>
      <c r="E2" s="89"/>
      <c r="F2" s="89"/>
      <c r="G2" s="97"/>
      <c r="H2" s="97"/>
      <c r="I2" s="96"/>
      <c r="J2" s="96"/>
      <c r="K2" s="96"/>
      <c r="L2" s="95"/>
    </row>
    <row r="3" spans="1:18" s="106" customFormat="1" ht="12" customHeight="1">
      <c r="A3" s="100"/>
      <c r="B3" s="100"/>
      <c r="C3" s="100"/>
      <c r="D3" s="101"/>
      <c r="E3" s="102"/>
      <c r="F3" s="103"/>
      <c r="G3" s="103"/>
      <c r="H3" s="235"/>
      <c r="I3" s="235"/>
      <c r="J3" s="263"/>
      <c r="K3" s="263"/>
      <c r="L3" s="263"/>
      <c r="M3" s="263"/>
      <c r="N3" s="263"/>
      <c r="O3" s="263"/>
      <c r="P3" s="263"/>
      <c r="Q3" s="233"/>
      <c r="R3" s="92"/>
    </row>
    <row r="4" spans="3:18" s="107" customFormat="1" ht="15.75" customHeight="1" thickBot="1">
      <c r="C4" s="108" t="s">
        <v>820</v>
      </c>
      <c r="E4" s="262"/>
      <c r="F4" s="110"/>
      <c r="G4" s="110"/>
      <c r="H4" s="261"/>
      <c r="I4" s="261"/>
      <c r="J4" s="260"/>
      <c r="K4" s="260"/>
      <c r="L4" s="260"/>
      <c r="M4" s="260"/>
      <c r="N4" s="260"/>
      <c r="O4" s="260"/>
      <c r="P4" s="260"/>
      <c r="Q4" s="259"/>
      <c r="R4" s="96"/>
    </row>
    <row r="5" spans="6:18" ht="18" customHeight="1" thickBot="1">
      <c r="F5" s="258"/>
      <c r="G5" s="258"/>
      <c r="H5" s="258"/>
      <c r="I5" s="258"/>
      <c r="J5" s="561" t="s">
        <v>4</v>
      </c>
      <c r="K5" s="562"/>
      <c r="L5" s="562"/>
      <c r="M5" s="562"/>
      <c r="N5" s="562"/>
      <c r="O5" s="562"/>
      <c r="P5" s="563"/>
      <c r="Q5" s="257"/>
      <c r="R5" s="256"/>
    </row>
    <row r="6" spans="1:19" s="242" customFormat="1" ht="18" customHeight="1" thickBot="1">
      <c r="A6" s="28" t="s">
        <v>122</v>
      </c>
      <c r="B6" s="29"/>
      <c r="C6" s="255" t="s">
        <v>6</v>
      </c>
      <c r="D6" s="254" t="s">
        <v>7</v>
      </c>
      <c r="E6" s="253" t="s">
        <v>8</v>
      </c>
      <c r="F6" s="252" t="s">
        <v>9</v>
      </c>
      <c r="G6" s="251" t="s">
        <v>10</v>
      </c>
      <c r="H6" s="251" t="s">
        <v>11</v>
      </c>
      <c r="I6" s="76" t="s">
        <v>12</v>
      </c>
      <c r="J6" s="250">
        <v>1</v>
      </c>
      <c r="K6" s="247">
        <v>2</v>
      </c>
      <c r="L6" s="247">
        <v>3</v>
      </c>
      <c r="M6" s="249" t="s">
        <v>5</v>
      </c>
      <c r="N6" s="248">
        <v>4</v>
      </c>
      <c r="O6" s="247">
        <v>5</v>
      </c>
      <c r="P6" s="246">
        <v>6</v>
      </c>
      <c r="Q6" s="245" t="s">
        <v>13</v>
      </c>
      <c r="R6" s="244" t="s">
        <v>14</v>
      </c>
      <c r="S6" s="243" t="s">
        <v>15</v>
      </c>
    </row>
    <row r="7" spans="1:20" s="236" customFormat="1" ht="18" customHeight="1">
      <c r="A7" s="241">
        <v>1</v>
      </c>
      <c r="B7" s="240"/>
      <c r="C7" s="45" t="s">
        <v>596</v>
      </c>
      <c r="D7" s="46" t="s">
        <v>819</v>
      </c>
      <c r="E7" s="47" t="s">
        <v>818</v>
      </c>
      <c r="F7" s="48" t="s">
        <v>245</v>
      </c>
      <c r="G7" s="48" t="s">
        <v>246</v>
      </c>
      <c r="H7" s="48"/>
      <c r="I7" s="122">
        <v>18</v>
      </c>
      <c r="J7" s="237">
        <v>15.97</v>
      </c>
      <c r="K7" s="237">
        <v>15.99</v>
      </c>
      <c r="L7" s="237">
        <v>15.93</v>
      </c>
      <c r="M7" s="239">
        <v>8</v>
      </c>
      <c r="N7" s="238">
        <v>16.64</v>
      </c>
      <c r="O7" s="237" t="s">
        <v>92</v>
      </c>
      <c r="P7" s="237">
        <v>16.36</v>
      </c>
      <c r="Q7" s="208">
        <f aca="true" t="shared" si="0" ref="Q7:Q19">MAX(J7:L7,N7:P7)</f>
        <v>16.64</v>
      </c>
      <c r="R7" s="64" t="str">
        <f aca="true" t="shared" si="1" ref="R7:R19">IF(ISBLANK(Q7),"",IF(Q7&lt;9.5,"",IF(Q7&gt;=18.2,"KSM",IF(Q7&gt;=16.5,"I A",IF(Q7&gt;=14.4,"II A",IF(Q7&gt;=12.3,"III A",IF(Q7&gt;=10.7,"I JA",IF(Q7&gt;=9.5,"II JA"))))))))</f>
        <v>I A</v>
      </c>
      <c r="S7" s="48" t="s">
        <v>817</v>
      </c>
      <c r="T7" s="234"/>
    </row>
    <row r="8" spans="1:20" s="236" customFormat="1" ht="18" customHeight="1">
      <c r="A8" s="241">
        <v>2</v>
      </c>
      <c r="B8" s="240"/>
      <c r="C8" s="45" t="s">
        <v>299</v>
      </c>
      <c r="D8" s="46" t="s">
        <v>816</v>
      </c>
      <c r="E8" s="47" t="s">
        <v>815</v>
      </c>
      <c r="F8" s="48" t="s">
        <v>55</v>
      </c>
      <c r="G8" s="48" t="s">
        <v>39</v>
      </c>
      <c r="H8" s="48"/>
      <c r="I8" s="122">
        <v>14</v>
      </c>
      <c r="J8" s="237">
        <v>15.65</v>
      </c>
      <c r="K8" s="237">
        <v>14.77</v>
      </c>
      <c r="L8" s="237" t="s">
        <v>92</v>
      </c>
      <c r="M8" s="239">
        <v>7</v>
      </c>
      <c r="N8" s="238" t="s">
        <v>92</v>
      </c>
      <c r="O8" s="237">
        <v>14.38</v>
      </c>
      <c r="P8" s="237">
        <v>14.67</v>
      </c>
      <c r="Q8" s="208">
        <f t="shared" si="0"/>
        <v>15.65</v>
      </c>
      <c r="R8" s="64" t="str">
        <f t="shared" si="1"/>
        <v>II A</v>
      </c>
      <c r="S8" s="48" t="s">
        <v>40</v>
      </c>
      <c r="T8" s="234"/>
    </row>
    <row r="9" spans="1:20" s="236" customFormat="1" ht="18" customHeight="1">
      <c r="A9" s="241">
        <v>3</v>
      </c>
      <c r="B9" s="240"/>
      <c r="C9" s="45" t="s">
        <v>814</v>
      </c>
      <c r="D9" s="46" t="s">
        <v>813</v>
      </c>
      <c r="E9" s="47" t="s">
        <v>812</v>
      </c>
      <c r="F9" s="48" t="s">
        <v>38</v>
      </c>
      <c r="G9" s="48" t="s">
        <v>39</v>
      </c>
      <c r="H9" s="48"/>
      <c r="I9" s="122">
        <v>11</v>
      </c>
      <c r="J9" s="237" t="s">
        <v>92</v>
      </c>
      <c r="K9" s="237" t="s">
        <v>92</v>
      </c>
      <c r="L9" s="237">
        <v>13.96</v>
      </c>
      <c r="M9" s="239">
        <v>2</v>
      </c>
      <c r="N9" s="238">
        <v>14.8</v>
      </c>
      <c r="O9" s="237">
        <v>14.25</v>
      </c>
      <c r="P9" s="237">
        <v>14.94</v>
      </c>
      <c r="Q9" s="208">
        <f t="shared" si="0"/>
        <v>14.94</v>
      </c>
      <c r="R9" s="64" t="str">
        <f t="shared" si="1"/>
        <v>II A</v>
      </c>
      <c r="S9" s="48" t="s">
        <v>40</v>
      </c>
      <c r="T9" s="234"/>
    </row>
    <row r="10" spans="1:20" s="236" customFormat="1" ht="18" customHeight="1">
      <c r="A10" s="241">
        <v>4</v>
      </c>
      <c r="B10" s="240"/>
      <c r="C10" s="45" t="s">
        <v>811</v>
      </c>
      <c r="D10" s="46" t="s">
        <v>810</v>
      </c>
      <c r="E10" s="47" t="s">
        <v>809</v>
      </c>
      <c r="F10" s="48" t="s">
        <v>808</v>
      </c>
      <c r="G10" s="48" t="s">
        <v>27</v>
      </c>
      <c r="H10" s="48"/>
      <c r="I10" s="122">
        <v>9</v>
      </c>
      <c r="J10" s="237">
        <v>13.39</v>
      </c>
      <c r="K10" s="237" t="s">
        <v>92</v>
      </c>
      <c r="L10" s="237">
        <v>14.61</v>
      </c>
      <c r="M10" s="239">
        <v>5</v>
      </c>
      <c r="N10" s="238" t="s">
        <v>92</v>
      </c>
      <c r="O10" s="237">
        <v>13.68</v>
      </c>
      <c r="P10" s="237">
        <v>14.93</v>
      </c>
      <c r="Q10" s="208">
        <f t="shared" si="0"/>
        <v>14.93</v>
      </c>
      <c r="R10" s="64" t="str">
        <f t="shared" si="1"/>
        <v>II A</v>
      </c>
      <c r="S10" s="48" t="s">
        <v>91</v>
      </c>
      <c r="T10" s="234"/>
    </row>
    <row r="11" spans="1:20" s="236" customFormat="1" ht="18" customHeight="1">
      <c r="A11" s="241">
        <v>5</v>
      </c>
      <c r="B11" s="240"/>
      <c r="C11" s="45" t="s">
        <v>311</v>
      </c>
      <c r="D11" s="46" t="s">
        <v>807</v>
      </c>
      <c r="E11" s="47" t="s">
        <v>806</v>
      </c>
      <c r="F11" s="48" t="s">
        <v>378</v>
      </c>
      <c r="G11" s="48" t="s">
        <v>39</v>
      </c>
      <c r="H11" s="48"/>
      <c r="I11" s="122" t="s">
        <v>50</v>
      </c>
      <c r="J11" s="237">
        <v>14.83</v>
      </c>
      <c r="K11" s="237">
        <v>14.53</v>
      </c>
      <c r="L11" s="237">
        <v>14.12</v>
      </c>
      <c r="M11" s="239">
        <v>6</v>
      </c>
      <c r="N11" s="238">
        <v>13.45</v>
      </c>
      <c r="O11" s="237">
        <v>13.77</v>
      </c>
      <c r="P11" s="237" t="s">
        <v>92</v>
      </c>
      <c r="Q11" s="208">
        <f t="shared" si="0"/>
        <v>14.83</v>
      </c>
      <c r="R11" s="64" t="str">
        <f t="shared" si="1"/>
        <v>II A</v>
      </c>
      <c r="S11" s="48" t="s">
        <v>40</v>
      </c>
      <c r="T11" s="234"/>
    </row>
    <row r="12" spans="1:20" s="236" customFormat="1" ht="18" customHeight="1">
      <c r="A12" s="241">
        <v>6</v>
      </c>
      <c r="B12" s="240"/>
      <c r="C12" s="45" t="s">
        <v>805</v>
      </c>
      <c r="D12" s="46" t="s">
        <v>804</v>
      </c>
      <c r="E12" s="47" t="s">
        <v>803</v>
      </c>
      <c r="F12" s="48" t="s">
        <v>19</v>
      </c>
      <c r="G12" s="48" t="s">
        <v>20</v>
      </c>
      <c r="H12" s="48"/>
      <c r="I12" s="122">
        <v>8</v>
      </c>
      <c r="J12" s="237">
        <v>14.11</v>
      </c>
      <c r="K12" s="237" t="s">
        <v>92</v>
      </c>
      <c r="L12" s="237" t="s">
        <v>92</v>
      </c>
      <c r="M12" s="239">
        <v>4</v>
      </c>
      <c r="N12" s="238">
        <v>13.73</v>
      </c>
      <c r="O12" s="237">
        <v>14.8</v>
      </c>
      <c r="P12" s="237">
        <v>14.28</v>
      </c>
      <c r="Q12" s="208">
        <f t="shared" si="0"/>
        <v>14.8</v>
      </c>
      <c r="R12" s="64" t="str">
        <f t="shared" si="1"/>
        <v>II A</v>
      </c>
      <c r="S12" s="48" t="s">
        <v>802</v>
      </c>
      <c r="T12" s="234"/>
    </row>
    <row r="13" spans="1:20" s="236" customFormat="1" ht="18" customHeight="1">
      <c r="A13" s="241">
        <v>7</v>
      </c>
      <c r="B13" s="240"/>
      <c r="C13" s="45" t="s">
        <v>348</v>
      </c>
      <c r="D13" s="46" t="s">
        <v>801</v>
      </c>
      <c r="E13" s="47" t="s">
        <v>43</v>
      </c>
      <c r="F13" s="48" t="s">
        <v>360</v>
      </c>
      <c r="G13" s="48" t="s">
        <v>359</v>
      </c>
      <c r="H13" s="48" t="s">
        <v>358</v>
      </c>
      <c r="I13" s="122">
        <v>7</v>
      </c>
      <c r="J13" s="237">
        <v>12.17</v>
      </c>
      <c r="K13" s="237">
        <v>13.53</v>
      </c>
      <c r="L13" s="237">
        <v>13.98</v>
      </c>
      <c r="M13" s="239">
        <v>3</v>
      </c>
      <c r="N13" s="238">
        <v>13.47</v>
      </c>
      <c r="O13" s="237">
        <v>12.92</v>
      </c>
      <c r="P13" s="237">
        <v>12.77</v>
      </c>
      <c r="Q13" s="208">
        <f t="shared" si="0"/>
        <v>13.98</v>
      </c>
      <c r="R13" s="64" t="str">
        <f t="shared" si="1"/>
        <v>III A</v>
      </c>
      <c r="S13" s="48" t="s">
        <v>800</v>
      </c>
      <c r="T13" s="234"/>
    </row>
    <row r="14" spans="1:20" s="236" customFormat="1" ht="18" customHeight="1">
      <c r="A14" s="241">
        <v>8</v>
      </c>
      <c r="B14" s="240"/>
      <c r="C14" s="45" t="s">
        <v>799</v>
      </c>
      <c r="D14" s="46" t="s">
        <v>792</v>
      </c>
      <c r="E14" s="47" t="s">
        <v>798</v>
      </c>
      <c r="F14" s="48" t="s">
        <v>308</v>
      </c>
      <c r="G14" s="48" t="s">
        <v>258</v>
      </c>
      <c r="H14" s="48"/>
      <c r="I14" s="122" t="s">
        <v>50</v>
      </c>
      <c r="J14" s="237">
        <v>13.38</v>
      </c>
      <c r="K14" s="237">
        <v>12.59</v>
      </c>
      <c r="L14" s="237">
        <v>13.8</v>
      </c>
      <c r="M14" s="239">
        <v>1</v>
      </c>
      <c r="N14" s="238">
        <v>13.77</v>
      </c>
      <c r="O14" s="237" t="s">
        <v>92</v>
      </c>
      <c r="P14" s="237" t="s">
        <v>92</v>
      </c>
      <c r="Q14" s="208">
        <f t="shared" si="0"/>
        <v>13.8</v>
      </c>
      <c r="R14" s="64" t="str">
        <f t="shared" si="1"/>
        <v>III A</v>
      </c>
      <c r="S14" s="48" t="s">
        <v>307</v>
      </c>
      <c r="T14" s="234"/>
    </row>
    <row r="15" spans="1:20" s="236" customFormat="1" ht="18" customHeight="1">
      <c r="A15" s="241">
        <v>9</v>
      </c>
      <c r="B15" s="240"/>
      <c r="C15" s="45" t="s">
        <v>797</v>
      </c>
      <c r="D15" s="46" t="s">
        <v>796</v>
      </c>
      <c r="E15" s="47" t="s">
        <v>731</v>
      </c>
      <c r="F15" s="48" t="s">
        <v>19</v>
      </c>
      <c r="G15" s="48" t="s">
        <v>20</v>
      </c>
      <c r="H15" s="48"/>
      <c r="I15" s="122">
        <v>6</v>
      </c>
      <c r="J15" s="237">
        <v>12.94</v>
      </c>
      <c r="K15" s="237">
        <v>13.28</v>
      </c>
      <c r="L15" s="237">
        <v>13.38</v>
      </c>
      <c r="M15" s="239"/>
      <c r="N15" s="238"/>
      <c r="O15" s="237"/>
      <c r="P15" s="237"/>
      <c r="Q15" s="208">
        <f t="shared" si="0"/>
        <v>13.38</v>
      </c>
      <c r="R15" s="64" t="str">
        <f t="shared" si="1"/>
        <v>III A</v>
      </c>
      <c r="S15" s="48" t="s">
        <v>789</v>
      </c>
      <c r="T15" s="234"/>
    </row>
    <row r="16" spans="1:20" s="236" customFormat="1" ht="18" customHeight="1">
      <c r="A16" s="241">
        <v>10</v>
      </c>
      <c r="B16" s="240"/>
      <c r="C16" s="45" t="s">
        <v>795</v>
      </c>
      <c r="D16" s="46" t="s">
        <v>794</v>
      </c>
      <c r="E16" s="47" t="s">
        <v>793</v>
      </c>
      <c r="F16" s="48" t="s">
        <v>257</v>
      </c>
      <c r="G16" s="48" t="s">
        <v>258</v>
      </c>
      <c r="H16" s="48"/>
      <c r="I16" s="122">
        <v>5</v>
      </c>
      <c r="J16" s="237">
        <v>12.41</v>
      </c>
      <c r="K16" s="237">
        <v>12.54</v>
      </c>
      <c r="L16" s="237">
        <v>12.6</v>
      </c>
      <c r="M16" s="239"/>
      <c r="N16" s="238"/>
      <c r="O16" s="237"/>
      <c r="P16" s="237"/>
      <c r="Q16" s="208">
        <f t="shared" si="0"/>
        <v>12.6</v>
      </c>
      <c r="R16" s="64" t="str">
        <f t="shared" si="1"/>
        <v>III A</v>
      </c>
      <c r="S16" s="48" t="s">
        <v>307</v>
      </c>
      <c r="T16" s="234"/>
    </row>
    <row r="17" spans="1:20" s="236" customFormat="1" ht="18" customHeight="1">
      <c r="A17" s="241">
        <v>11</v>
      </c>
      <c r="B17" s="240"/>
      <c r="C17" s="45" t="s">
        <v>332</v>
      </c>
      <c r="D17" s="46" t="s">
        <v>792</v>
      </c>
      <c r="E17" s="47" t="s">
        <v>791</v>
      </c>
      <c r="F17" s="48" t="s">
        <v>257</v>
      </c>
      <c r="G17" s="48" t="s">
        <v>258</v>
      </c>
      <c r="H17" s="48"/>
      <c r="I17" s="122">
        <v>4</v>
      </c>
      <c r="J17" s="237">
        <v>11.88</v>
      </c>
      <c r="K17" s="237">
        <v>12.43</v>
      </c>
      <c r="L17" s="237">
        <v>12.13</v>
      </c>
      <c r="M17" s="239"/>
      <c r="N17" s="238"/>
      <c r="O17" s="237"/>
      <c r="P17" s="237"/>
      <c r="Q17" s="208">
        <f t="shared" si="0"/>
        <v>12.43</v>
      </c>
      <c r="R17" s="64" t="str">
        <f t="shared" si="1"/>
        <v>III A</v>
      </c>
      <c r="S17" s="48" t="s">
        <v>307</v>
      </c>
      <c r="T17" s="234"/>
    </row>
    <row r="18" spans="1:20" s="236" customFormat="1" ht="18" customHeight="1">
      <c r="A18" s="241">
        <v>12</v>
      </c>
      <c r="B18" s="240"/>
      <c r="C18" s="45" t="s">
        <v>269</v>
      </c>
      <c r="D18" s="46" t="s">
        <v>217</v>
      </c>
      <c r="E18" s="47" t="s">
        <v>790</v>
      </c>
      <c r="F18" s="48" t="s">
        <v>60</v>
      </c>
      <c r="G18" s="48" t="s">
        <v>20</v>
      </c>
      <c r="H18" s="48"/>
      <c r="I18" s="122" t="s">
        <v>50</v>
      </c>
      <c r="J18" s="237">
        <v>11.72</v>
      </c>
      <c r="K18" s="237" t="s">
        <v>92</v>
      </c>
      <c r="L18" s="237">
        <v>11.47</v>
      </c>
      <c r="M18" s="239"/>
      <c r="N18" s="238"/>
      <c r="O18" s="237"/>
      <c r="P18" s="237"/>
      <c r="Q18" s="208">
        <f t="shared" si="0"/>
        <v>11.72</v>
      </c>
      <c r="R18" s="64" t="str">
        <f t="shared" si="1"/>
        <v>I JA</v>
      </c>
      <c r="S18" s="48" t="s">
        <v>789</v>
      </c>
      <c r="T18" s="234"/>
    </row>
    <row r="19" spans="1:20" s="236" customFormat="1" ht="18" customHeight="1">
      <c r="A19" s="241">
        <v>13</v>
      </c>
      <c r="B19" s="240"/>
      <c r="C19" s="45" t="s">
        <v>166</v>
      </c>
      <c r="D19" s="46" t="s">
        <v>788</v>
      </c>
      <c r="E19" s="47" t="s">
        <v>787</v>
      </c>
      <c r="F19" s="48" t="s">
        <v>786</v>
      </c>
      <c r="G19" s="48" t="s">
        <v>141</v>
      </c>
      <c r="H19" s="48"/>
      <c r="I19" s="122">
        <v>3</v>
      </c>
      <c r="J19" s="237">
        <v>11.59</v>
      </c>
      <c r="K19" s="237" t="s">
        <v>92</v>
      </c>
      <c r="L19" s="237" t="s">
        <v>92</v>
      </c>
      <c r="M19" s="239"/>
      <c r="N19" s="238"/>
      <c r="O19" s="237"/>
      <c r="P19" s="237"/>
      <c r="Q19" s="208">
        <f t="shared" si="0"/>
        <v>11.59</v>
      </c>
      <c r="R19" s="64" t="str">
        <f t="shared" si="1"/>
        <v>I JA</v>
      </c>
      <c r="S19" s="48" t="s">
        <v>785</v>
      </c>
      <c r="T19" s="234"/>
    </row>
    <row r="20" spans="1:20" s="236" customFormat="1" ht="18" customHeight="1">
      <c r="A20" s="241"/>
      <c r="B20" s="240"/>
      <c r="C20" s="45" t="s">
        <v>566</v>
      </c>
      <c r="D20" s="46" t="s">
        <v>784</v>
      </c>
      <c r="E20" s="47" t="s">
        <v>783</v>
      </c>
      <c r="F20" s="48" t="s">
        <v>644</v>
      </c>
      <c r="G20" s="48" t="s">
        <v>220</v>
      </c>
      <c r="H20" s="48"/>
      <c r="I20" s="122" t="s">
        <v>50</v>
      </c>
      <c r="J20" s="237"/>
      <c r="K20" s="237"/>
      <c r="L20" s="237"/>
      <c r="M20" s="239"/>
      <c r="N20" s="238"/>
      <c r="O20" s="237"/>
      <c r="P20" s="237"/>
      <c r="Q20" s="208" t="s">
        <v>95</v>
      </c>
      <c r="R20" s="64"/>
      <c r="S20" s="48" t="s">
        <v>632</v>
      </c>
      <c r="T20" s="234"/>
    </row>
  </sheetData>
  <sheetProtection/>
  <mergeCells count="1">
    <mergeCell ref="J5:P5"/>
  </mergeCells>
  <printOptions horizontalCentered="1"/>
  <pageMargins left="0.16" right="0.17" top="0.41" bottom="0.3937007874015748" header="0.3937007874015748" footer="0.3937007874015748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FF00"/>
  </sheetPr>
  <dimension ref="A1:X18"/>
  <sheetViews>
    <sheetView showZeros="0" workbookViewId="0" topLeftCell="A1">
      <selection activeCell="A3" sqref="A3"/>
    </sheetView>
  </sheetViews>
  <sheetFormatPr defaultColWidth="9.140625" defaultRowHeight="12.75"/>
  <cols>
    <col min="1" max="1" width="4.7109375" style="487" customWidth="1"/>
    <col min="2" max="2" width="4.7109375" style="487" hidden="1" customWidth="1"/>
    <col min="3" max="3" width="10.7109375" style="487" customWidth="1"/>
    <col min="4" max="4" width="16.421875" style="486" customWidth="1"/>
    <col min="5" max="8" width="6.00390625" style="486" hidden="1" customWidth="1"/>
    <col min="9" max="9" width="6.7109375" style="486" bestFit="1" customWidth="1"/>
    <col min="10" max="10" width="5.00390625" style="486" customWidth="1"/>
    <col min="11" max="11" width="8.7109375" style="486" customWidth="1"/>
    <col min="12" max="14" width="8.7109375" style="487" customWidth="1"/>
    <col min="15" max="15" width="10.140625" style="487" customWidth="1"/>
    <col min="16" max="16" width="11.28125" style="487" customWidth="1"/>
    <col min="17" max="17" width="7.7109375" style="487" customWidth="1"/>
    <col min="18" max="18" width="23.00390625" style="487" customWidth="1"/>
    <col min="19" max="16384" width="9.140625" style="486" customWidth="1"/>
  </cols>
  <sheetData>
    <row r="1" spans="1:24" s="484" customFormat="1" ht="18" customHeight="1">
      <c r="A1" s="99" t="s">
        <v>0</v>
      </c>
      <c r="B1" s="99"/>
      <c r="C1" s="481"/>
      <c r="D1" s="482"/>
      <c r="E1" s="482"/>
      <c r="F1" s="482"/>
      <c r="G1" s="482"/>
      <c r="H1" s="482"/>
      <c r="I1" s="482"/>
      <c r="J1" s="481"/>
      <c r="K1" s="482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</row>
    <row r="2" spans="1:19" s="484" customFormat="1" ht="13.5" customHeight="1">
      <c r="A2" s="85" t="s">
        <v>887</v>
      </c>
      <c r="B2" s="85"/>
      <c r="C2" s="481"/>
      <c r="D2" s="482"/>
      <c r="E2" s="482"/>
      <c r="F2" s="482"/>
      <c r="G2" s="482"/>
      <c r="H2" s="482"/>
      <c r="I2" s="482"/>
      <c r="J2" s="483"/>
      <c r="K2" s="483"/>
      <c r="L2" s="483"/>
      <c r="M2" s="483"/>
      <c r="N2" s="483"/>
      <c r="O2" s="483"/>
      <c r="P2" s="483"/>
      <c r="Q2" s="483"/>
      <c r="R2" s="483"/>
      <c r="S2" s="483"/>
    </row>
    <row r="3" spans="1:19" ht="18" customHeight="1">
      <c r="A3" s="485"/>
      <c r="B3" s="485"/>
      <c r="C3" s="481"/>
      <c r="D3" s="482"/>
      <c r="E3" s="482"/>
      <c r="F3" s="482"/>
      <c r="G3" s="482"/>
      <c r="H3" s="482"/>
      <c r="I3" s="482"/>
      <c r="J3" s="483"/>
      <c r="K3" s="483"/>
      <c r="L3" s="483"/>
      <c r="M3" s="483"/>
      <c r="N3" s="483"/>
      <c r="O3" s="483"/>
      <c r="P3" s="483"/>
      <c r="Q3" s="483"/>
      <c r="R3" s="483"/>
      <c r="S3" s="483"/>
    </row>
    <row r="4" spans="4:17" ht="18" customHeight="1">
      <c r="D4" s="482" t="s">
        <v>1269</v>
      </c>
      <c r="E4" s="482"/>
      <c r="F4" s="482"/>
      <c r="G4" s="482"/>
      <c r="H4" s="482"/>
      <c r="I4" s="482"/>
      <c r="K4" s="488" t="s">
        <v>1270</v>
      </c>
      <c r="O4" s="486"/>
      <c r="P4" s="486"/>
      <c r="Q4" s="486"/>
    </row>
    <row r="5" spans="11:17" ht="13.5" customHeight="1" thickBot="1">
      <c r="K5" s="489"/>
      <c r="O5" s="486"/>
      <c r="P5" s="486"/>
      <c r="Q5" s="486"/>
    </row>
    <row r="6" spans="1:18" ht="12.75" customHeight="1" thickBot="1">
      <c r="A6" s="490"/>
      <c r="B6" s="490"/>
      <c r="C6" s="490"/>
      <c r="D6" s="488"/>
      <c r="E6" s="488"/>
      <c r="F6" s="488"/>
      <c r="G6" s="488"/>
      <c r="H6" s="488"/>
      <c r="I6" s="488"/>
      <c r="J6" s="491">
        <v>1.1574074074074073E-05</v>
      </c>
      <c r="K6" s="564" t="s">
        <v>1271</v>
      </c>
      <c r="L6" s="565"/>
      <c r="M6" s="565"/>
      <c r="N6" s="565"/>
      <c r="O6" s="566"/>
      <c r="P6" s="490"/>
      <c r="Q6" s="490"/>
      <c r="R6" s="490"/>
    </row>
    <row r="7" spans="1:18" ht="22.5" customHeight="1">
      <c r="A7" s="567" t="s">
        <v>122</v>
      </c>
      <c r="B7" s="567" t="s">
        <v>126</v>
      </c>
      <c r="C7" s="492" t="s">
        <v>6</v>
      </c>
      <c r="D7" s="493" t="s">
        <v>7</v>
      </c>
      <c r="E7" s="494"/>
      <c r="F7" s="494"/>
      <c r="G7" s="494"/>
      <c r="H7" s="494"/>
      <c r="I7" s="567" t="s">
        <v>12</v>
      </c>
      <c r="J7" s="569"/>
      <c r="K7" s="495" t="s">
        <v>1272</v>
      </c>
      <c r="L7" s="571" t="s">
        <v>1273</v>
      </c>
      <c r="M7" s="573" t="s">
        <v>1274</v>
      </c>
      <c r="N7" s="571" t="s">
        <v>1275</v>
      </c>
      <c r="O7" s="575" t="s">
        <v>1276</v>
      </c>
      <c r="P7" s="577" t="s">
        <v>13</v>
      </c>
      <c r="Q7" s="577" t="s">
        <v>1277</v>
      </c>
      <c r="R7" s="579" t="s">
        <v>15</v>
      </c>
    </row>
    <row r="8" spans="1:18" ht="13.5" customHeight="1" thickBot="1">
      <c r="A8" s="568"/>
      <c r="B8" s="568"/>
      <c r="C8" s="496" t="s">
        <v>8</v>
      </c>
      <c r="D8" s="497" t="s">
        <v>9</v>
      </c>
      <c r="E8" s="498"/>
      <c r="F8" s="498"/>
      <c r="G8" s="498"/>
      <c r="H8" s="498"/>
      <c r="I8" s="568"/>
      <c r="J8" s="570"/>
      <c r="K8" s="499" t="s">
        <v>1278</v>
      </c>
      <c r="L8" s="572"/>
      <c r="M8" s="574"/>
      <c r="N8" s="572"/>
      <c r="O8" s="576"/>
      <c r="P8" s="578"/>
      <c r="Q8" s="578"/>
      <c r="R8" s="580"/>
    </row>
    <row r="9" spans="1:18" ht="13.5" customHeight="1">
      <c r="A9" s="577">
        <v>1</v>
      </c>
      <c r="B9" s="500">
        <v>179</v>
      </c>
      <c r="C9" s="501" t="s">
        <v>1279</v>
      </c>
      <c r="D9" s="502" t="s">
        <v>1280</v>
      </c>
      <c r="E9" s="502"/>
      <c r="F9" s="502"/>
      <c r="G9" s="502"/>
      <c r="H9" s="502"/>
      <c r="I9" s="503">
        <v>36</v>
      </c>
      <c r="J9" s="504" t="s">
        <v>1281</v>
      </c>
      <c r="K9" s="505">
        <v>9.11</v>
      </c>
      <c r="L9" s="506">
        <v>1.55</v>
      </c>
      <c r="M9" s="506">
        <v>11.96</v>
      </c>
      <c r="N9" s="506">
        <v>5.22</v>
      </c>
      <c r="O9" s="507">
        <v>0.0018228009259259258</v>
      </c>
      <c r="P9" s="508">
        <f>SUM(K10:O10)</f>
        <v>3445</v>
      </c>
      <c r="Q9" s="581" t="str">
        <f>IF(ISBLANK(P9),"",IF(P9&lt;1000,"",IF(P9&gt;=3100,"I A",IF(P9&gt;=2500,"II A",IF(P9&gt;=2000,"III A",IF(P9&gt;=1600,"I JA",IF(P9&gt;=1250,"II JA",IF(P9&gt;=1000,"III JA"))))))))</f>
        <v>I A</v>
      </c>
      <c r="R9" s="509" t="s">
        <v>253</v>
      </c>
    </row>
    <row r="10" spans="1:18" ht="13.5" customHeight="1" thickBot="1">
      <c r="A10" s="578"/>
      <c r="B10" s="510"/>
      <c r="C10" s="511" t="s">
        <v>1282</v>
      </c>
      <c r="D10" s="512" t="s">
        <v>236</v>
      </c>
      <c r="E10" s="512"/>
      <c r="F10" s="512"/>
      <c r="G10" s="512"/>
      <c r="H10" s="512"/>
      <c r="I10" s="513"/>
      <c r="J10" s="514" t="s">
        <v>12</v>
      </c>
      <c r="K10" s="515">
        <f>IF(ISBLANK(K9),"",INT(20.0479*(17-K9)^1.835))</f>
        <v>887</v>
      </c>
      <c r="L10" s="516">
        <f>IF(ISBLANK(L9),"",INT(1.84523*(L9*100-75)^1.348))</f>
        <v>678</v>
      </c>
      <c r="M10" s="516">
        <f>IF(ISBLANK(M9),"",INT(56.0211*(M9-1.5)^1.05))</f>
        <v>658</v>
      </c>
      <c r="N10" s="516">
        <f>IF(ISBLANK(N9),"",INT(0.188807*(N9*100-210)^1.41))</f>
        <v>620</v>
      </c>
      <c r="O10" s="517">
        <f>IF(ISBLANK(O9),"",INT(0.11193*(254-(O9/$J$6))^1.88))</f>
        <v>602</v>
      </c>
      <c r="P10" s="518">
        <f>P9</f>
        <v>3445</v>
      </c>
      <c r="Q10" s="582"/>
      <c r="R10" s="519"/>
    </row>
    <row r="11" spans="1:18" ht="15.75">
      <c r="A11" s="577">
        <v>2</v>
      </c>
      <c r="B11" s="500">
        <v>136</v>
      </c>
      <c r="C11" s="501" t="s">
        <v>1283</v>
      </c>
      <c r="D11" s="502" t="s">
        <v>1284</v>
      </c>
      <c r="E11" s="502"/>
      <c r="F11" s="502"/>
      <c r="G11" s="502"/>
      <c r="H11" s="502"/>
      <c r="I11" s="503">
        <v>28</v>
      </c>
      <c r="J11" s="504" t="s">
        <v>1281</v>
      </c>
      <c r="K11" s="505">
        <v>9.98</v>
      </c>
      <c r="L11" s="506">
        <v>1.55</v>
      </c>
      <c r="M11" s="506">
        <v>10.44</v>
      </c>
      <c r="N11" s="506">
        <v>4.85</v>
      </c>
      <c r="O11" s="507">
        <v>0.0017835648148148149</v>
      </c>
      <c r="P11" s="508">
        <f>SUM(K12:O12)</f>
        <v>3113</v>
      </c>
      <c r="Q11" s="581" t="str">
        <f>IF(ISBLANK(P11),"",IF(P11&lt;1000,"",IF(P11&gt;=3100,"I A",IF(P11&gt;=2500,"II A",IF(P11&gt;=2000,"III A",IF(P11&gt;=1600,"I JA",IF(P11&gt;=1250,"II JA",IF(P11&gt;=1000,"III JA"))))))))</f>
        <v>I A</v>
      </c>
      <c r="R11" s="509" t="s">
        <v>1285</v>
      </c>
    </row>
    <row r="12" spans="1:18" ht="16.5" thickBot="1">
      <c r="A12" s="578"/>
      <c r="B12" s="520"/>
      <c r="C12" s="511" t="s">
        <v>1286</v>
      </c>
      <c r="D12" s="512" t="s">
        <v>1287</v>
      </c>
      <c r="E12" s="512"/>
      <c r="F12" s="512"/>
      <c r="G12" s="512"/>
      <c r="H12" s="512"/>
      <c r="I12" s="513"/>
      <c r="J12" s="514" t="s">
        <v>12</v>
      </c>
      <c r="K12" s="515">
        <f>IF(ISBLANK(K11),"",INT(20.0479*(17-K11)^1.835))</f>
        <v>716</v>
      </c>
      <c r="L12" s="516">
        <f>IF(ISBLANK(L11),"",INT(1.84523*(L11*100-75)^1.348))</f>
        <v>678</v>
      </c>
      <c r="M12" s="516">
        <f>IF(ISBLANK(M11),"",INT(56.0211*(M11-1.5)^1.05))</f>
        <v>558</v>
      </c>
      <c r="N12" s="516">
        <f>IF(ISBLANK(N11),"",INT(0.188807*(N11*100-210)^1.41))</f>
        <v>519</v>
      </c>
      <c r="O12" s="517">
        <f>IF(ISBLANK(O11),"",INT(0.11193*(254-(O11/$J$6))^1.88))</f>
        <v>642</v>
      </c>
      <c r="P12" s="518">
        <f>P11</f>
        <v>3113</v>
      </c>
      <c r="Q12" s="582"/>
      <c r="R12" s="519" t="s">
        <v>1288</v>
      </c>
    </row>
    <row r="13" spans="1:18" ht="15.75">
      <c r="A13" s="577">
        <v>3</v>
      </c>
      <c r="B13" s="500">
        <v>198</v>
      </c>
      <c r="C13" s="501" t="s">
        <v>98</v>
      </c>
      <c r="D13" s="502" t="s">
        <v>1289</v>
      </c>
      <c r="E13" s="502"/>
      <c r="F13" s="502"/>
      <c r="G13" s="502"/>
      <c r="H13" s="502"/>
      <c r="I13" s="503">
        <v>22</v>
      </c>
      <c r="J13" s="504" t="s">
        <v>1281</v>
      </c>
      <c r="K13" s="505">
        <v>9.88</v>
      </c>
      <c r="L13" s="506">
        <v>1.49</v>
      </c>
      <c r="M13" s="506">
        <v>11.4</v>
      </c>
      <c r="N13" s="506">
        <v>5.04</v>
      </c>
      <c r="O13" s="507">
        <v>0.002078472222222222</v>
      </c>
      <c r="P13" s="508">
        <f>SUM(K14:O14)</f>
        <v>2905</v>
      </c>
      <c r="Q13" s="581" t="str">
        <f>IF(ISBLANK(P13),"",IF(P13&lt;1000,"",IF(P13&gt;=3100,"I A",IF(P13&gt;=2500,"II A",IF(P13&gt;=2000,"III A",IF(P13&gt;=1600,"I JA",IF(P13&gt;=1250,"II JA",IF(P13&gt;=1000,"III JA"))))))))</f>
        <v>II A</v>
      </c>
      <c r="R13" s="509" t="s">
        <v>1290</v>
      </c>
    </row>
    <row r="14" spans="1:18" ht="16.5" thickBot="1">
      <c r="A14" s="578"/>
      <c r="B14" s="510"/>
      <c r="C14" s="511" t="s">
        <v>983</v>
      </c>
      <c r="D14" s="512" t="s">
        <v>1167</v>
      </c>
      <c r="E14" s="512"/>
      <c r="F14" s="512"/>
      <c r="G14" s="512"/>
      <c r="H14" s="512"/>
      <c r="I14" s="513"/>
      <c r="J14" s="514" t="s">
        <v>12</v>
      </c>
      <c r="K14" s="515">
        <f>IF(ISBLANK(K13),"",INT(20.0479*(17-K13)^1.835))</f>
        <v>735</v>
      </c>
      <c r="L14" s="516">
        <f>IF(ISBLANK(L13),"",INT(1.84523*(L13*100-75)^1.348))</f>
        <v>610</v>
      </c>
      <c r="M14" s="516">
        <f>IF(ISBLANK(M13),"",INT(56.0211*(M13-1.5)^1.05))</f>
        <v>621</v>
      </c>
      <c r="N14" s="516">
        <f>IF(ISBLANK(N13),"",INT(0.188807*(N13*100-210)^1.41))</f>
        <v>570</v>
      </c>
      <c r="O14" s="517">
        <f>IF(ISBLANK(O13),"",INT(0.11193*(254-(O13/$J$6))^1.88))</f>
        <v>369</v>
      </c>
      <c r="P14" s="518">
        <f>P13</f>
        <v>2905</v>
      </c>
      <c r="Q14" s="582"/>
      <c r="R14" s="519"/>
    </row>
    <row r="15" spans="1:18" ht="15.75">
      <c r="A15" s="577">
        <v>4</v>
      </c>
      <c r="B15" s="500">
        <v>80</v>
      </c>
      <c r="C15" s="501" t="s">
        <v>463</v>
      </c>
      <c r="D15" s="502" t="s">
        <v>1291</v>
      </c>
      <c r="E15" s="502"/>
      <c r="F15" s="502"/>
      <c r="G15" s="502"/>
      <c r="H15" s="502"/>
      <c r="I15" s="503">
        <v>18</v>
      </c>
      <c r="J15" s="504" t="s">
        <v>1281</v>
      </c>
      <c r="K15" s="505">
        <v>9.81</v>
      </c>
      <c r="L15" s="506">
        <v>1.4</v>
      </c>
      <c r="M15" s="506">
        <v>11.12</v>
      </c>
      <c r="N15" s="506">
        <v>5.02</v>
      </c>
      <c r="O15" s="507">
        <v>0.0019887731481481484</v>
      </c>
      <c r="P15" s="508">
        <f>SUM(K16:O16)</f>
        <v>2873</v>
      </c>
      <c r="Q15" s="581" t="str">
        <f>IF(ISBLANK(P15),"",IF(P15&lt;1000,"",IF(P15&gt;=3100,"I A",IF(P15&gt;=2500,"II A",IF(P15&gt;=2000,"III A",IF(P15&gt;=1600,"I JA",IF(P15&gt;=1250,"II JA",IF(P15&gt;=1000,"III JA"))))))))</f>
        <v>II A</v>
      </c>
      <c r="R15" s="509" t="s">
        <v>952</v>
      </c>
    </row>
    <row r="16" spans="1:18" ht="16.5" thickBot="1">
      <c r="A16" s="578"/>
      <c r="B16" s="510"/>
      <c r="C16" s="511" t="s">
        <v>1292</v>
      </c>
      <c r="D16" s="512" t="s">
        <v>38</v>
      </c>
      <c r="E16" s="512"/>
      <c r="F16" s="512"/>
      <c r="G16" s="512"/>
      <c r="H16" s="512"/>
      <c r="I16" s="513"/>
      <c r="J16" s="514" t="s">
        <v>12</v>
      </c>
      <c r="K16" s="515">
        <f>IF(ISBLANK(K15),"",INT(20.0479*(17-K15)^1.835))</f>
        <v>748</v>
      </c>
      <c r="L16" s="516">
        <f>IF(ISBLANK(L15),"",INT(1.84523*(L15*100-75)^1.348))</f>
        <v>512</v>
      </c>
      <c r="M16" s="516">
        <f>IF(ISBLANK(M15),"",INT(56.0211*(M15-1.5)^1.05))</f>
        <v>603</v>
      </c>
      <c r="N16" s="516">
        <f>IF(ISBLANK(N15),"",INT(0.188807*(N15*100-210)^1.41))</f>
        <v>565</v>
      </c>
      <c r="O16" s="517">
        <f>IF(ISBLANK(O15),"",INT(0.11193*(254-(O15/$J$6))^1.88))</f>
        <v>445</v>
      </c>
      <c r="P16" s="518">
        <f>P15</f>
        <v>2873</v>
      </c>
      <c r="Q16" s="582"/>
      <c r="R16" s="519"/>
    </row>
    <row r="17" spans="1:18" ht="15.75">
      <c r="A17" s="577">
        <v>5</v>
      </c>
      <c r="B17" s="500">
        <v>102</v>
      </c>
      <c r="C17" s="501" t="s">
        <v>1293</v>
      </c>
      <c r="D17" s="502" t="s">
        <v>1294</v>
      </c>
      <c r="E17" s="502"/>
      <c r="F17" s="502"/>
      <c r="G17" s="502"/>
      <c r="H17" s="502"/>
      <c r="I17" s="503">
        <v>16</v>
      </c>
      <c r="J17" s="504" t="s">
        <v>1281</v>
      </c>
      <c r="K17" s="505">
        <v>9.49</v>
      </c>
      <c r="L17" s="506">
        <v>1.43</v>
      </c>
      <c r="M17" s="506">
        <v>9.57</v>
      </c>
      <c r="N17" s="506">
        <v>4.55</v>
      </c>
      <c r="O17" s="507">
        <v>0.0020122685185185187</v>
      </c>
      <c r="P17" s="508">
        <f>SUM(K18:O18)</f>
        <v>2720</v>
      </c>
      <c r="Q17" s="581" t="str">
        <f>IF(ISBLANK(P17),"",IF(P17&lt;1000,"",IF(P17&gt;=3100,"I A",IF(P17&gt;=2500,"II A",IF(P17&gt;=2000,"III A",IF(P17&gt;=1600,"I JA",IF(P17&gt;=1250,"II JA",IF(P17&gt;=1000,"III JA"))))))))</f>
        <v>II A</v>
      </c>
      <c r="R17" s="509" t="s">
        <v>1295</v>
      </c>
    </row>
    <row r="18" spans="1:18" ht="16.5" thickBot="1">
      <c r="A18" s="578"/>
      <c r="B18" s="510"/>
      <c r="C18" s="511" t="s">
        <v>1296</v>
      </c>
      <c r="D18" s="512" t="s">
        <v>74</v>
      </c>
      <c r="E18" s="512"/>
      <c r="F18" s="512"/>
      <c r="G18" s="512"/>
      <c r="H18" s="512"/>
      <c r="I18" s="513"/>
      <c r="J18" s="514" t="s">
        <v>12</v>
      </c>
      <c r="K18" s="515">
        <f>IF(ISBLANK(K17),"",INT(20.0479*(17-K17)^1.835))</f>
        <v>810</v>
      </c>
      <c r="L18" s="516">
        <f>IF(ISBLANK(L17),"",INT(1.84523*(L17*100-75)^1.348))</f>
        <v>544</v>
      </c>
      <c r="M18" s="516">
        <f>IF(ISBLANK(M17),"",INT(56.0211*(M17-1.5)^1.05))</f>
        <v>501</v>
      </c>
      <c r="N18" s="516">
        <f>IF(ISBLANK(N17),"",INT(0.188807*(N17*100-210)^1.41))</f>
        <v>441</v>
      </c>
      <c r="O18" s="517">
        <f>IF(ISBLANK(O17),"",INT(0.11193*(254-(O17/$J$6))^1.88))</f>
        <v>424</v>
      </c>
      <c r="P18" s="518">
        <f>P17</f>
        <v>2720</v>
      </c>
      <c r="Q18" s="582"/>
      <c r="R18" s="519"/>
    </row>
  </sheetData>
  <sheetProtection/>
  <mergeCells count="22">
    <mergeCell ref="A13:A14"/>
    <mergeCell ref="Q13:Q14"/>
    <mergeCell ref="A15:A16"/>
    <mergeCell ref="Q15:Q16"/>
    <mergeCell ref="A17:A18"/>
    <mergeCell ref="Q17:Q18"/>
    <mergeCell ref="P7:P8"/>
    <mergeCell ref="Q7:Q8"/>
    <mergeCell ref="R7:R8"/>
    <mergeCell ref="A9:A10"/>
    <mergeCell ref="Q9:Q10"/>
    <mergeCell ref="A11:A12"/>
    <mergeCell ref="Q11:Q12"/>
    <mergeCell ref="K6:O6"/>
    <mergeCell ref="A7:A8"/>
    <mergeCell ref="B7:B8"/>
    <mergeCell ref="I7:I8"/>
    <mergeCell ref="J7:J8"/>
    <mergeCell ref="L7:L8"/>
    <mergeCell ref="M7:M8"/>
    <mergeCell ref="N7:N8"/>
    <mergeCell ref="O7:O8"/>
  </mergeCells>
  <printOptions horizontalCentered="1"/>
  <pageMargins left="0.1968503937007874" right="0.3937007874015748" top="1.1811023622047245" bottom="0.7874015748031497" header="0.1968503937007874" footer="0.3937007874015748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50"/>
  </sheetPr>
  <dimension ref="A1:W14"/>
  <sheetViews>
    <sheetView showZeros="0" zoomScaleSheetLayoutView="75" workbookViewId="0" topLeftCell="A1">
      <selection activeCell="A3" sqref="A3"/>
    </sheetView>
  </sheetViews>
  <sheetFormatPr defaultColWidth="9.140625" defaultRowHeight="12.75"/>
  <cols>
    <col min="1" max="1" width="5.421875" style="487" customWidth="1"/>
    <col min="2" max="2" width="5.421875" style="487" hidden="1" customWidth="1"/>
    <col min="3" max="3" width="12.140625" style="487" customWidth="1"/>
    <col min="4" max="4" width="13.8515625" style="486" customWidth="1"/>
    <col min="5" max="8" width="4.7109375" style="486" hidden="1" customWidth="1"/>
    <col min="9" max="9" width="6.7109375" style="486" customWidth="1"/>
    <col min="10" max="10" width="6.140625" style="486" customWidth="1"/>
    <col min="11" max="11" width="7.8515625" style="486" customWidth="1"/>
    <col min="12" max="12" width="7.421875" style="487" customWidth="1"/>
    <col min="13" max="13" width="9.57421875" style="487" customWidth="1"/>
    <col min="14" max="14" width="8.57421875" style="487" customWidth="1"/>
    <col min="15" max="15" width="9.28125" style="487" customWidth="1"/>
    <col min="16" max="16" width="7.8515625" style="487" customWidth="1"/>
    <col min="17" max="17" width="8.7109375" style="487" customWidth="1"/>
    <col min="18" max="18" width="7.57421875" style="487" customWidth="1"/>
    <col min="19" max="19" width="6.28125" style="487" customWidth="1"/>
    <col min="20" max="20" width="19.140625" style="487" customWidth="1"/>
    <col min="21" max="16384" width="9.140625" style="486" customWidth="1"/>
  </cols>
  <sheetData>
    <row r="1" spans="1:23" s="484" customFormat="1" ht="18" customHeight="1">
      <c r="A1" s="99" t="s">
        <v>0</v>
      </c>
      <c r="B1" s="99"/>
      <c r="C1" s="481"/>
      <c r="D1" s="482"/>
      <c r="E1" s="482"/>
      <c r="F1" s="482"/>
      <c r="G1" s="482"/>
      <c r="H1" s="482"/>
      <c r="I1" s="482"/>
      <c r="J1" s="481"/>
      <c r="K1" s="482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</row>
    <row r="2" spans="1:21" s="484" customFormat="1" ht="13.5" customHeight="1">
      <c r="A2" s="85" t="s">
        <v>1236</v>
      </c>
      <c r="B2" s="85"/>
      <c r="C2" s="481"/>
      <c r="D2" s="482"/>
      <c r="E2" s="482"/>
      <c r="F2" s="482"/>
      <c r="G2" s="482"/>
      <c r="H2" s="482"/>
      <c r="I2" s="482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</row>
    <row r="3" spans="1:21" ht="18" customHeight="1">
      <c r="A3" s="485"/>
      <c r="B3" s="485"/>
      <c r="C3" s="481"/>
      <c r="D3" s="482"/>
      <c r="E3" s="482"/>
      <c r="F3" s="482"/>
      <c r="G3" s="482"/>
      <c r="H3" s="482"/>
      <c r="I3" s="482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</row>
    <row r="4" spans="1:20" ht="18" customHeight="1">
      <c r="A4" s="485"/>
      <c r="B4" s="485"/>
      <c r="C4" s="481"/>
      <c r="D4" s="482" t="s">
        <v>1297</v>
      </c>
      <c r="E4" s="482"/>
      <c r="F4" s="482"/>
      <c r="G4" s="482"/>
      <c r="H4" s="482"/>
      <c r="I4" s="482"/>
      <c r="K4" s="488" t="s">
        <v>1298</v>
      </c>
      <c r="M4" s="483"/>
      <c r="N4" s="483"/>
      <c r="O4" s="483"/>
      <c r="P4" s="483"/>
      <c r="Q4" s="483"/>
      <c r="R4" s="483"/>
      <c r="S4" s="486"/>
      <c r="T4" s="483"/>
    </row>
    <row r="5" spans="11:19" ht="13.5" customHeight="1" thickBot="1">
      <c r="K5" s="489"/>
      <c r="Q5" s="486"/>
      <c r="R5" s="486"/>
      <c r="S5" s="486"/>
    </row>
    <row r="6" spans="1:20" ht="12.75" customHeight="1" thickBot="1">
      <c r="A6" s="490"/>
      <c r="B6" s="490"/>
      <c r="C6" s="490"/>
      <c r="D6" s="488"/>
      <c r="E6" s="488"/>
      <c r="F6" s="488"/>
      <c r="G6" s="488"/>
      <c r="H6" s="488"/>
      <c r="I6" s="488"/>
      <c r="J6" s="521">
        <v>1.1574074074074073E-05</v>
      </c>
      <c r="K6" s="564" t="s">
        <v>1271</v>
      </c>
      <c r="L6" s="565"/>
      <c r="M6" s="565"/>
      <c r="N6" s="565"/>
      <c r="O6" s="565"/>
      <c r="P6" s="565"/>
      <c r="Q6" s="566"/>
      <c r="R6" s="490"/>
      <c r="S6" s="490"/>
      <c r="T6" s="490"/>
    </row>
    <row r="7" spans="1:20" ht="22.5" customHeight="1">
      <c r="A7" s="583" t="s">
        <v>122</v>
      </c>
      <c r="B7" s="567" t="s">
        <v>126</v>
      </c>
      <c r="C7" s="492" t="s">
        <v>6</v>
      </c>
      <c r="D7" s="493" t="s">
        <v>7</v>
      </c>
      <c r="E7" s="494"/>
      <c r="F7" s="494"/>
      <c r="G7" s="494"/>
      <c r="H7" s="494"/>
      <c r="I7" s="567" t="s">
        <v>12</v>
      </c>
      <c r="J7" s="569"/>
      <c r="K7" s="585" t="s">
        <v>1299</v>
      </c>
      <c r="L7" s="571" t="s">
        <v>1275</v>
      </c>
      <c r="M7" s="573" t="s">
        <v>1300</v>
      </c>
      <c r="N7" s="571" t="s">
        <v>1273</v>
      </c>
      <c r="O7" s="573" t="s">
        <v>1301</v>
      </c>
      <c r="P7" s="571" t="s">
        <v>1302</v>
      </c>
      <c r="Q7" s="575" t="s">
        <v>1303</v>
      </c>
      <c r="R7" s="587" t="s">
        <v>1304</v>
      </c>
      <c r="S7" s="589" t="s">
        <v>1277</v>
      </c>
      <c r="T7" s="579" t="s">
        <v>15</v>
      </c>
    </row>
    <row r="8" spans="1:20" ht="13.5" customHeight="1" thickBot="1">
      <c r="A8" s="584"/>
      <c r="B8" s="568"/>
      <c r="C8" s="496" t="s">
        <v>8</v>
      </c>
      <c r="D8" s="497" t="s">
        <v>9</v>
      </c>
      <c r="E8" s="498"/>
      <c r="F8" s="498"/>
      <c r="G8" s="498"/>
      <c r="H8" s="498"/>
      <c r="I8" s="568"/>
      <c r="J8" s="570"/>
      <c r="K8" s="586"/>
      <c r="L8" s="572"/>
      <c r="M8" s="574"/>
      <c r="N8" s="572"/>
      <c r="O8" s="574"/>
      <c r="P8" s="572"/>
      <c r="Q8" s="576"/>
      <c r="R8" s="588"/>
      <c r="S8" s="590"/>
      <c r="T8" s="580"/>
    </row>
    <row r="9" spans="1:20" ht="15.75">
      <c r="A9" s="577">
        <v>1</v>
      </c>
      <c r="B9" s="591">
        <v>149</v>
      </c>
      <c r="C9" s="501" t="s">
        <v>596</v>
      </c>
      <c r="D9" s="502" t="s">
        <v>1305</v>
      </c>
      <c r="E9" s="502"/>
      <c r="F9" s="502"/>
      <c r="G9" s="502"/>
      <c r="H9" s="502"/>
      <c r="I9" s="503">
        <v>36</v>
      </c>
      <c r="J9" s="522" t="s">
        <v>1281</v>
      </c>
      <c r="K9" s="505">
        <v>7.87</v>
      </c>
      <c r="L9" s="506">
        <v>5.54</v>
      </c>
      <c r="M9" s="506">
        <v>10.78</v>
      </c>
      <c r="N9" s="506">
        <v>1.56</v>
      </c>
      <c r="O9" s="523">
        <v>9.42</v>
      </c>
      <c r="P9" s="506">
        <v>2.4</v>
      </c>
      <c r="Q9" s="507">
        <v>0.0023312500000000004</v>
      </c>
      <c r="R9" s="508">
        <f>SUM(K10:Q10)</f>
        <v>3401</v>
      </c>
      <c r="S9" s="581" t="str">
        <f>IF(ISBLANK(R9),"",IF(R9&gt;=4700,"KSM",IF(R9&gt;=4100,"I A",IF(R9&gt;=3400,"II A",IF(R9&gt;=2800,"III A",IF(R9&gt;=2400,"I JA",))))))</f>
        <v>II A</v>
      </c>
      <c r="T9" s="509" t="s">
        <v>1306</v>
      </c>
    </row>
    <row r="10" spans="1:20" ht="16.5" thickBot="1">
      <c r="A10" s="578"/>
      <c r="B10" s="592"/>
      <c r="C10" s="511" t="s">
        <v>552</v>
      </c>
      <c r="D10" s="512" t="s">
        <v>1035</v>
      </c>
      <c r="E10" s="512"/>
      <c r="F10" s="512"/>
      <c r="G10" s="512"/>
      <c r="H10" s="512"/>
      <c r="I10" s="513"/>
      <c r="J10" s="524" t="s">
        <v>12</v>
      </c>
      <c r="K10" s="525">
        <f>IF(ISBLANK(K9),"",TRUNC(58.015*(11.5-K9)^1.81))</f>
        <v>598</v>
      </c>
      <c r="L10" s="525">
        <f>IF(ISBLANK(L9),"",TRUNC(0.14354*(L9*100-220)^1.4))</f>
        <v>490</v>
      </c>
      <c r="M10" s="525">
        <f>IF(ISBLANK(M9),"",TRUNC(51.39*(M9-1.5)^1.05))</f>
        <v>533</v>
      </c>
      <c r="N10" s="525">
        <f>IF(ISBLANK(N9),"",TRUNC(0.8465*(N9*100-75)^1.42))</f>
        <v>434</v>
      </c>
      <c r="O10" s="526">
        <f>IF(ISBLANK(O9),"",TRUNC(20.5173*(15.5-O9)^1.92))</f>
        <v>656</v>
      </c>
      <c r="P10" s="525">
        <f>IF(ISBLANK(P9),"",TRUNC(0.2797*(P9*100-100)^1.35))</f>
        <v>220</v>
      </c>
      <c r="Q10" s="527">
        <f>IF(ISBLANK(Q9),"",INT(0.08713*(305.5-(Q9/$J$6))^1.85))</f>
        <v>470</v>
      </c>
      <c r="R10" s="518">
        <f>R9</f>
        <v>3401</v>
      </c>
      <c r="S10" s="582"/>
      <c r="T10" s="519" t="s">
        <v>1307</v>
      </c>
    </row>
    <row r="11" spans="1:20" ht="15.75">
      <c r="A11" s="577">
        <v>2</v>
      </c>
      <c r="B11" s="591">
        <v>119</v>
      </c>
      <c r="C11" s="501" t="s">
        <v>269</v>
      </c>
      <c r="D11" s="502" t="s">
        <v>1308</v>
      </c>
      <c r="E11" s="502"/>
      <c r="F11" s="502"/>
      <c r="G11" s="502"/>
      <c r="H11" s="502"/>
      <c r="I11" s="503">
        <v>28</v>
      </c>
      <c r="J11" s="522" t="s">
        <v>1281</v>
      </c>
      <c r="K11" s="505">
        <v>8.31</v>
      </c>
      <c r="L11" s="506">
        <v>4.77</v>
      </c>
      <c r="M11" s="506">
        <v>12.38</v>
      </c>
      <c r="N11" s="506">
        <v>1.65</v>
      </c>
      <c r="O11" s="523">
        <v>10.01</v>
      </c>
      <c r="P11" s="506">
        <v>2.5</v>
      </c>
      <c r="Q11" s="507">
        <v>0.002165162037037037</v>
      </c>
      <c r="R11" s="508">
        <f>SUM(K12:Q12)</f>
        <v>3323</v>
      </c>
      <c r="S11" s="581" t="str">
        <f>IF(ISBLANK(R11),"",IF(R11&gt;=4700,"KSM",IF(R11&gt;=4100,"I A",IF(R11&gt;=3400,"II A",IF(R11&gt;=2800,"III A",IF(R11&gt;=2400,"I JA",))))))</f>
        <v>III A</v>
      </c>
      <c r="T11" s="509" t="s">
        <v>323</v>
      </c>
    </row>
    <row r="12" spans="1:20" ht="16.5" thickBot="1">
      <c r="A12" s="578"/>
      <c r="B12" s="592"/>
      <c r="C12" s="511" t="s">
        <v>1309</v>
      </c>
      <c r="D12" s="512" t="s">
        <v>32</v>
      </c>
      <c r="E12" s="512"/>
      <c r="F12" s="512"/>
      <c r="G12" s="512"/>
      <c r="H12" s="512"/>
      <c r="I12" s="513"/>
      <c r="J12" s="524" t="s">
        <v>12</v>
      </c>
      <c r="K12" s="525">
        <f>IF(ISBLANK(K11),"",TRUNC(58.015*(11.5-K11)^1.81))</f>
        <v>473</v>
      </c>
      <c r="L12" s="525">
        <f>IF(ISBLANK(L11),"",TRUNC(0.14354*(L11*100-220)^1.4))</f>
        <v>339</v>
      </c>
      <c r="M12" s="525">
        <f>IF(ISBLANK(M11),"",TRUNC(51.39*(M11-1.5)^1.05))</f>
        <v>629</v>
      </c>
      <c r="N12" s="525">
        <f>IF(ISBLANK(N11),"",TRUNC(0.8465*(N11*100-75)^1.42))</f>
        <v>504</v>
      </c>
      <c r="O12" s="526">
        <f>IF(ISBLANK(O11),"",TRUNC(20.5173*(15.5-O11)^1.92))</f>
        <v>539</v>
      </c>
      <c r="P12" s="525">
        <f>IF(ISBLANK(P11),"",TRUNC(0.2797*(P11*100-100)^1.35))</f>
        <v>242</v>
      </c>
      <c r="Q12" s="527">
        <f>IF(ISBLANK(Q11),"",INT(0.08713*(305.5-(Q11/$J$6))^1.85))</f>
        <v>597</v>
      </c>
      <c r="R12" s="518">
        <f>R11</f>
        <v>3323</v>
      </c>
      <c r="S12" s="582"/>
      <c r="T12" s="519"/>
    </row>
    <row r="13" spans="1:20" ht="15.75">
      <c r="A13" s="577">
        <v>3</v>
      </c>
      <c r="B13" s="591">
        <v>87</v>
      </c>
      <c r="C13" s="501" t="s">
        <v>322</v>
      </c>
      <c r="D13" s="502" t="s">
        <v>929</v>
      </c>
      <c r="E13" s="502"/>
      <c r="F13" s="502"/>
      <c r="G13" s="502"/>
      <c r="H13" s="502"/>
      <c r="I13" s="503">
        <v>22</v>
      </c>
      <c r="J13" s="522" t="s">
        <v>1281</v>
      </c>
      <c r="K13" s="505">
        <v>8.06</v>
      </c>
      <c r="L13" s="506">
        <v>5.05</v>
      </c>
      <c r="M13" s="506">
        <v>9.22</v>
      </c>
      <c r="N13" s="506">
        <v>1.56</v>
      </c>
      <c r="O13" s="523">
        <v>10.64</v>
      </c>
      <c r="P13" s="506">
        <v>3.1</v>
      </c>
      <c r="Q13" s="507">
        <v>0.002305439814814815</v>
      </c>
      <c r="R13" s="508">
        <f>SUM(K14:Q14)</f>
        <v>3104</v>
      </c>
      <c r="S13" s="581" t="str">
        <f>IF(ISBLANK(R13),"",IF(R13&gt;=4700,"KSM",IF(R13&gt;=4100,"I A",IF(R13&gt;=3400,"II A",IF(R13&gt;=2800,"III A",IF(R13&gt;=2400,"I JA",))))))</f>
        <v>III A</v>
      </c>
      <c r="T13" s="509" t="s">
        <v>1310</v>
      </c>
    </row>
    <row r="14" spans="1:20" ht="16.5" thickBot="1">
      <c r="A14" s="578"/>
      <c r="B14" s="592"/>
      <c r="C14" s="511" t="s">
        <v>516</v>
      </c>
      <c r="D14" s="512" t="s">
        <v>38</v>
      </c>
      <c r="E14" s="512"/>
      <c r="F14" s="512"/>
      <c r="G14" s="512"/>
      <c r="H14" s="512"/>
      <c r="I14" s="513"/>
      <c r="J14" s="524" t="s">
        <v>12</v>
      </c>
      <c r="K14" s="525">
        <f>IF(ISBLANK(K13),"",TRUNC(58.015*(11.5-K13)^1.81))</f>
        <v>542</v>
      </c>
      <c r="L14" s="525">
        <f>IF(ISBLANK(L13),"",TRUNC(0.14354*(L13*100-220)^1.4))</f>
        <v>392</v>
      </c>
      <c r="M14" s="525">
        <f>IF(ISBLANK(M13),"",TRUNC(51.39*(M13-1.5)^1.05))</f>
        <v>439</v>
      </c>
      <c r="N14" s="525">
        <f>IF(ISBLANK(N13),"",TRUNC(0.8465*(N13*100-75)^1.42))</f>
        <v>434</v>
      </c>
      <c r="O14" s="526">
        <f>IF(ISBLANK(O13),"",TRUNC(20.5173*(15.5-O13)^1.92))</f>
        <v>427</v>
      </c>
      <c r="P14" s="525">
        <f>IF(ISBLANK(P13),"",TRUNC(0.2797*(P13*100-100)^1.35))</f>
        <v>381</v>
      </c>
      <c r="Q14" s="527">
        <f>IF(ISBLANK(Q13),"",INT(0.08713*(305.5-(Q13/$J$6))^1.85))</f>
        <v>489</v>
      </c>
      <c r="R14" s="518">
        <f>R13</f>
        <v>3104</v>
      </c>
      <c r="S14" s="582"/>
      <c r="T14" s="519"/>
    </row>
  </sheetData>
  <sheetProtection/>
  <mergeCells count="24">
    <mergeCell ref="A11:A12"/>
    <mergeCell ref="B11:B12"/>
    <mergeCell ref="S11:S12"/>
    <mergeCell ref="A13:A14"/>
    <mergeCell ref="B13:B14"/>
    <mergeCell ref="S13:S14"/>
    <mergeCell ref="P7:P8"/>
    <mergeCell ref="Q7:Q8"/>
    <mergeCell ref="R7:R8"/>
    <mergeCell ref="S7:S8"/>
    <mergeCell ref="T7:T8"/>
    <mergeCell ref="A9:A10"/>
    <mergeCell ref="B9:B10"/>
    <mergeCell ref="S9:S10"/>
    <mergeCell ref="K6:Q6"/>
    <mergeCell ref="A7:A8"/>
    <mergeCell ref="B7:B8"/>
    <mergeCell ref="I7:I8"/>
    <mergeCell ref="J7:J8"/>
    <mergeCell ref="K7:K8"/>
    <mergeCell ref="L7:L8"/>
    <mergeCell ref="M7:M8"/>
    <mergeCell ref="N7:N8"/>
    <mergeCell ref="O7:O8"/>
  </mergeCells>
  <printOptions horizontalCentered="1"/>
  <pageMargins left="0" right="0" top="1.1811023622047245" bottom="0.7874015748031497" header="0.1968503937007874" footer="0.3937007874015748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7030A0"/>
  </sheetPr>
  <dimension ref="A1:M57"/>
  <sheetViews>
    <sheetView zoomScalePageLayoutView="0" workbookViewId="0" topLeftCell="A1">
      <selection activeCell="A1" sqref="A1"/>
    </sheetView>
  </sheetViews>
  <sheetFormatPr defaultColWidth="6.140625" defaultRowHeight="12.75"/>
  <cols>
    <col min="1" max="1" width="8.57421875" style="464" customWidth="1"/>
    <col min="2" max="2" width="18.7109375" style="456" bestFit="1" customWidth="1"/>
    <col min="3" max="3" width="10.7109375" style="457" customWidth="1"/>
    <col min="4" max="4" width="7.28125" style="456" bestFit="1" customWidth="1"/>
    <col min="5" max="5" width="8.28125" style="456" customWidth="1"/>
    <col min="6" max="6" width="6.421875" style="457" customWidth="1"/>
    <col min="7" max="7" width="8.140625" style="456" customWidth="1"/>
    <col min="8" max="8" width="6.140625" style="456" bestFit="1" customWidth="1"/>
    <col min="9" max="9" width="18.00390625" style="456" bestFit="1" customWidth="1"/>
    <col min="10" max="10" width="8.57421875" style="457" customWidth="1"/>
    <col min="11" max="11" width="8.421875" style="457" bestFit="1" customWidth="1"/>
    <col min="12" max="12" width="9.421875" style="457" customWidth="1"/>
    <col min="13" max="13" width="7.28125" style="457" customWidth="1"/>
    <col min="14" max="251" width="9.140625" style="456" customWidth="1"/>
    <col min="252" max="16384" width="6.140625" style="456" customWidth="1"/>
  </cols>
  <sheetData>
    <row r="1" spans="1:13" s="186" customFormat="1" ht="15.75">
      <c r="A1" s="193" t="s">
        <v>0</v>
      </c>
      <c r="C1" s="191"/>
      <c r="F1" s="191"/>
      <c r="G1" s="190"/>
      <c r="H1" s="190"/>
      <c r="I1" s="189"/>
      <c r="J1" s="189"/>
      <c r="K1" s="188"/>
      <c r="L1" s="192"/>
      <c r="M1" s="192"/>
    </row>
    <row r="2" spans="1:13" s="186" customFormat="1" ht="15.75">
      <c r="A2" s="186" t="s">
        <v>1236</v>
      </c>
      <c r="C2" s="191"/>
      <c r="F2" s="191"/>
      <c r="G2" s="190"/>
      <c r="H2" s="189"/>
      <c r="I2" s="189"/>
      <c r="J2" s="188"/>
      <c r="K2" s="188"/>
      <c r="L2" s="188"/>
      <c r="M2" s="187"/>
    </row>
    <row r="3" ht="9" customHeight="1">
      <c r="A3" s="362"/>
    </row>
    <row r="4" spans="1:13" ht="18.75">
      <c r="A4" s="465" t="s">
        <v>1198</v>
      </c>
      <c r="B4" s="466"/>
      <c r="C4" s="466"/>
      <c r="D4" s="466"/>
      <c r="E4" s="466"/>
      <c r="F4" s="466"/>
      <c r="G4" s="466"/>
      <c r="H4" s="467"/>
      <c r="J4" s="456"/>
      <c r="K4" s="456"/>
      <c r="L4" s="456"/>
      <c r="M4" s="456"/>
    </row>
    <row r="6" spans="1:13" ht="18.75">
      <c r="A6" s="470" t="s">
        <v>1311</v>
      </c>
      <c r="B6" s="471"/>
      <c r="C6" s="473"/>
      <c r="D6" s="473"/>
      <c r="E6" s="472"/>
      <c r="J6" s="456"/>
      <c r="K6" s="456"/>
      <c r="L6" s="456"/>
      <c r="M6" s="456"/>
    </row>
    <row r="7" spans="1:5" ht="29.25" customHeight="1">
      <c r="A7" s="474" t="s">
        <v>122</v>
      </c>
      <c r="B7" s="475" t="s">
        <v>9</v>
      </c>
      <c r="C7" s="476" t="s">
        <v>12</v>
      </c>
      <c r="D7" s="475" t="s">
        <v>1202</v>
      </c>
      <c r="E7" s="477" t="s">
        <v>1203</v>
      </c>
    </row>
    <row r="8" spans="1:5" ht="15">
      <c r="A8" s="469">
        <v>1</v>
      </c>
      <c r="B8" s="468" t="s">
        <v>1238</v>
      </c>
      <c r="C8" s="469">
        <v>371</v>
      </c>
      <c r="D8" s="469"/>
      <c r="E8" s="476">
        <f aca="true" t="shared" si="0" ref="E8:E15">C8-D8</f>
        <v>371</v>
      </c>
    </row>
    <row r="9" spans="1:5" ht="15">
      <c r="A9" s="469">
        <v>2</v>
      </c>
      <c r="B9" s="468" t="s">
        <v>236</v>
      </c>
      <c r="C9" s="469">
        <v>330</v>
      </c>
      <c r="D9" s="469"/>
      <c r="E9" s="476">
        <f t="shared" si="0"/>
        <v>330</v>
      </c>
    </row>
    <row r="10" spans="1:5" ht="15">
      <c r="A10" s="469">
        <v>3</v>
      </c>
      <c r="B10" s="468" t="s">
        <v>19</v>
      </c>
      <c r="C10" s="469">
        <v>302</v>
      </c>
      <c r="D10" s="469"/>
      <c r="E10" s="476">
        <f t="shared" si="0"/>
        <v>302</v>
      </c>
    </row>
    <row r="11" spans="1:5" ht="15">
      <c r="A11" s="469">
        <v>4</v>
      </c>
      <c r="B11" s="468" t="s">
        <v>74</v>
      </c>
      <c r="C11" s="469">
        <v>243</v>
      </c>
      <c r="D11" s="469"/>
      <c r="E11" s="476">
        <f t="shared" si="0"/>
        <v>243</v>
      </c>
    </row>
    <row r="12" spans="1:5" ht="15">
      <c r="A12" s="469">
        <v>5</v>
      </c>
      <c r="B12" s="468" t="s">
        <v>263</v>
      </c>
      <c r="C12" s="469">
        <v>151</v>
      </c>
      <c r="D12" s="469"/>
      <c r="E12" s="476">
        <f t="shared" si="0"/>
        <v>151</v>
      </c>
    </row>
    <row r="13" spans="1:5" ht="15">
      <c r="A13" s="469">
        <v>6</v>
      </c>
      <c r="B13" s="468" t="s">
        <v>1239</v>
      </c>
      <c r="C13" s="469">
        <v>137</v>
      </c>
      <c r="D13" s="469"/>
      <c r="E13" s="476">
        <f t="shared" si="0"/>
        <v>137</v>
      </c>
    </row>
    <row r="14" spans="1:5" ht="15">
      <c r="A14" s="469">
        <v>7</v>
      </c>
      <c r="B14" s="468" t="s">
        <v>32</v>
      </c>
      <c r="C14" s="469">
        <v>104</v>
      </c>
      <c r="D14" s="469"/>
      <c r="E14" s="476">
        <f t="shared" si="0"/>
        <v>104</v>
      </c>
    </row>
    <row r="15" spans="1:5" ht="15">
      <c r="A15" s="469">
        <v>8</v>
      </c>
      <c r="B15" s="468" t="s">
        <v>1240</v>
      </c>
      <c r="C15" s="469">
        <v>62</v>
      </c>
      <c r="D15" s="469">
        <v>5</v>
      </c>
      <c r="E15" s="476">
        <f t="shared" si="0"/>
        <v>57</v>
      </c>
    </row>
    <row r="18" spans="1:13" ht="18.75">
      <c r="A18" s="593" t="s">
        <v>1237</v>
      </c>
      <c r="B18" s="594"/>
      <c r="C18" s="594"/>
      <c r="D18" s="594"/>
      <c r="E18" s="594"/>
      <c r="F18" s="594"/>
      <c r="G18" s="595"/>
      <c r="J18" s="456"/>
      <c r="K18" s="456"/>
      <c r="L18" s="456"/>
      <c r="M18" s="456"/>
    </row>
    <row r="19" spans="1:13" ht="15" customHeight="1">
      <c r="A19" s="596" t="s">
        <v>122</v>
      </c>
      <c r="B19" s="599" t="s">
        <v>9</v>
      </c>
      <c r="C19" s="596" t="s">
        <v>1199</v>
      </c>
      <c r="D19" s="602" t="s">
        <v>1200</v>
      </c>
      <c r="E19" s="603"/>
      <c r="F19" s="604"/>
      <c r="G19" s="596" t="s">
        <v>1201</v>
      </c>
      <c r="J19" s="456"/>
      <c r="K19" s="456"/>
      <c r="L19" s="456"/>
      <c r="M19" s="456"/>
    </row>
    <row r="20" spans="1:13" ht="15" customHeight="1">
      <c r="A20" s="597"/>
      <c r="B20" s="600"/>
      <c r="C20" s="597"/>
      <c r="D20" s="596" t="s">
        <v>12</v>
      </c>
      <c r="E20" s="596" t="s">
        <v>1202</v>
      </c>
      <c r="F20" s="596" t="s">
        <v>1203</v>
      </c>
      <c r="G20" s="597"/>
      <c r="J20" s="456"/>
      <c r="K20" s="456"/>
      <c r="L20" s="456"/>
      <c r="M20" s="456"/>
    </row>
    <row r="21" spans="1:13" ht="15" customHeight="1">
      <c r="A21" s="598"/>
      <c r="B21" s="601"/>
      <c r="C21" s="598"/>
      <c r="D21" s="598"/>
      <c r="E21" s="598"/>
      <c r="F21" s="598"/>
      <c r="G21" s="598"/>
      <c r="J21" s="456"/>
      <c r="K21" s="456"/>
      <c r="L21" s="456"/>
      <c r="M21" s="456"/>
    </row>
    <row r="22" spans="1:13" ht="15">
      <c r="A22" s="458">
        <v>1</v>
      </c>
      <c r="B22" s="459" t="s">
        <v>1204</v>
      </c>
      <c r="C22" s="460">
        <v>158</v>
      </c>
      <c r="D22" s="461">
        <v>113</v>
      </c>
      <c r="E22" s="461"/>
      <c r="F22" s="460">
        <f aca="true" t="shared" si="1" ref="F22:F56">E22+D22</f>
        <v>113</v>
      </c>
      <c r="G22" s="460">
        <f aca="true" t="shared" si="2" ref="G22:G57">F22+C22</f>
        <v>271</v>
      </c>
      <c r="J22" s="456"/>
      <c r="K22" s="456"/>
      <c r="L22" s="456"/>
      <c r="M22" s="456"/>
    </row>
    <row r="23" spans="1:13" ht="15">
      <c r="A23" s="458">
        <v>2</v>
      </c>
      <c r="B23" s="459" t="s">
        <v>1205</v>
      </c>
      <c r="C23" s="460">
        <v>103</v>
      </c>
      <c r="D23" s="461">
        <v>111</v>
      </c>
      <c r="E23" s="461"/>
      <c r="F23" s="460">
        <f t="shared" si="1"/>
        <v>111</v>
      </c>
      <c r="G23" s="460">
        <f t="shared" si="2"/>
        <v>214</v>
      </c>
      <c r="J23" s="456"/>
      <c r="K23" s="456"/>
      <c r="L23" s="456"/>
      <c r="M23" s="456"/>
    </row>
    <row r="24" spans="1:13" ht="15">
      <c r="A24" s="458">
        <v>3</v>
      </c>
      <c r="B24" s="459" t="s">
        <v>1206</v>
      </c>
      <c r="C24" s="460">
        <v>95.5</v>
      </c>
      <c r="D24" s="462">
        <v>83</v>
      </c>
      <c r="E24" s="462"/>
      <c r="F24" s="460">
        <f t="shared" si="1"/>
        <v>83</v>
      </c>
      <c r="G24" s="460">
        <f t="shared" si="2"/>
        <v>178.5</v>
      </c>
      <c r="J24" s="456"/>
      <c r="K24" s="456"/>
      <c r="L24" s="456"/>
      <c r="M24" s="456"/>
    </row>
    <row r="25" spans="1:13" ht="15">
      <c r="A25" s="458">
        <v>4</v>
      </c>
      <c r="B25" s="459" t="s">
        <v>573</v>
      </c>
      <c r="C25" s="460">
        <v>85</v>
      </c>
      <c r="D25" s="462">
        <v>84.5</v>
      </c>
      <c r="E25" s="462"/>
      <c r="F25" s="460">
        <f t="shared" si="1"/>
        <v>84.5</v>
      </c>
      <c r="G25" s="460">
        <f t="shared" si="2"/>
        <v>169.5</v>
      </c>
      <c r="J25" s="456"/>
      <c r="K25" s="456"/>
      <c r="L25" s="456"/>
      <c r="M25" s="456"/>
    </row>
    <row r="26" spans="1:13" ht="15">
      <c r="A26" s="458">
        <v>5</v>
      </c>
      <c r="B26" s="463" t="s">
        <v>631</v>
      </c>
      <c r="C26" s="460">
        <v>78</v>
      </c>
      <c r="D26" s="462">
        <v>87</v>
      </c>
      <c r="E26" s="462"/>
      <c r="F26" s="460">
        <f t="shared" si="1"/>
        <v>87</v>
      </c>
      <c r="G26" s="460">
        <f t="shared" si="2"/>
        <v>165</v>
      </c>
      <c r="J26" s="456"/>
      <c r="K26" s="456"/>
      <c r="L26" s="456"/>
      <c r="M26" s="456"/>
    </row>
    <row r="27" spans="1:13" ht="15">
      <c r="A27" s="458">
        <v>6</v>
      </c>
      <c r="B27" s="459" t="s">
        <v>1212</v>
      </c>
      <c r="C27" s="460">
        <v>62</v>
      </c>
      <c r="D27" s="461">
        <v>82</v>
      </c>
      <c r="E27" s="461"/>
      <c r="F27" s="460">
        <f t="shared" si="1"/>
        <v>82</v>
      </c>
      <c r="G27" s="460">
        <f t="shared" si="2"/>
        <v>144</v>
      </c>
      <c r="J27" s="456"/>
      <c r="K27" s="456"/>
      <c r="L27" s="456"/>
      <c r="M27" s="456"/>
    </row>
    <row r="28" spans="1:13" ht="15">
      <c r="A28" s="458">
        <v>7</v>
      </c>
      <c r="B28" s="459" t="s">
        <v>1210</v>
      </c>
      <c r="C28" s="460">
        <v>65</v>
      </c>
      <c r="D28" s="461">
        <v>64</v>
      </c>
      <c r="E28" s="461"/>
      <c r="F28" s="460">
        <f t="shared" si="1"/>
        <v>64</v>
      </c>
      <c r="G28" s="460">
        <f t="shared" si="2"/>
        <v>129</v>
      </c>
      <c r="J28" s="456"/>
      <c r="K28" s="456"/>
      <c r="L28" s="456"/>
      <c r="M28" s="456"/>
    </row>
    <row r="29" spans="1:13" ht="15">
      <c r="A29" s="458">
        <v>8</v>
      </c>
      <c r="B29" s="459" t="s">
        <v>1213</v>
      </c>
      <c r="C29" s="460">
        <v>61</v>
      </c>
      <c r="D29" s="461">
        <v>44</v>
      </c>
      <c r="E29" s="461"/>
      <c r="F29" s="460">
        <f t="shared" si="1"/>
        <v>44</v>
      </c>
      <c r="G29" s="460">
        <f t="shared" si="2"/>
        <v>105</v>
      </c>
      <c r="J29" s="456"/>
      <c r="K29" s="456"/>
      <c r="L29" s="456"/>
      <c r="M29" s="456"/>
    </row>
    <row r="30" spans="1:13" ht="15">
      <c r="A30" s="458">
        <v>9</v>
      </c>
      <c r="B30" s="459" t="s">
        <v>1215</v>
      </c>
      <c r="C30" s="460">
        <v>40</v>
      </c>
      <c r="D30" s="462">
        <v>62</v>
      </c>
      <c r="E30" s="462"/>
      <c r="F30" s="460">
        <f t="shared" si="1"/>
        <v>62</v>
      </c>
      <c r="G30" s="460">
        <f t="shared" si="2"/>
        <v>102</v>
      </c>
      <c r="J30" s="456"/>
      <c r="K30" s="456"/>
      <c r="L30" s="456"/>
      <c r="M30" s="456"/>
    </row>
    <row r="31" spans="1:13" ht="15">
      <c r="A31" s="458">
        <v>10</v>
      </c>
      <c r="B31" s="463" t="s">
        <v>1209</v>
      </c>
      <c r="C31" s="460">
        <v>65.5</v>
      </c>
      <c r="D31" s="461">
        <v>33</v>
      </c>
      <c r="E31" s="461"/>
      <c r="F31" s="460">
        <f t="shared" si="1"/>
        <v>33</v>
      </c>
      <c r="G31" s="460">
        <f t="shared" si="2"/>
        <v>98.5</v>
      </c>
      <c r="J31" s="456"/>
      <c r="K31" s="456"/>
      <c r="L31" s="456"/>
      <c r="M31" s="456"/>
    </row>
    <row r="32" spans="1:13" ht="15">
      <c r="A32" s="458">
        <v>11</v>
      </c>
      <c r="B32" s="459" t="s">
        <v>1208</v>
      </c>
      <c r="C32" s="460">
        <v>69</v>
      </c>
      <c r="D32" s="461">
        <v>29</v>
      </c>
      <c r="E32" s="461"/>
      <c r="F32" s="460">
        <f t="shared" si="1"/>
        <v>29</v>
      </c>
      <c r="G32" s="460">
        <f t="shared" si="2"/>
        <v>98</v>
      </c>
      <c r="J32" s="456"/>
      <c r="K32" s="456"/>
      <c r="L32" s="456"/>
      <c r="M32" s="456"/>
    </row>
    <row r="33" spans="1:13" ht="15">
      <c r="A33" s="458">
        <v>12</v>
      </c>
      <c r="B33" s="463" t="s">
        <v>1207</v>
      </c>
      <c r="C33" s="460">
        <v>73</v>
      </c>
      <c r="D33" s="462">
        <v>18</v>
      </c>
      <c r="E33" s="462"/>
      <c r="F33" s="460">
        <f t="shared" si="1"/>
        <v>18</v>
      </c>
      <c r="G33" s="460">
        <f t="shared" si="2"/>
        <v>91</v>
      </c>
      <c r="J33" s="456"/>
      <c r="K33" s="456"/>
      <c r="L33" s="456"/>
      <c r="M33" s="456"/>
    </row>
    <row r="34" spans="1:13" ht="15">
      <c r="A34" s="458">
        <v>13</v>
      </c>
      <c r="B34" s="463" t="s">
        <v>1222</v>
      </c>
      <c r="C34" s="460">
        <v>14</v>
      </c>
      <c r="D34" s="462">
        <v>59</v>
      </c>
      <c r="E34" s="462"/>
      <c r="F34" s="460">
        <f t="shared" si="1"/>
        <v>59</v>
      </c>
      <c r="G34" s="460">
        <f t="shared" si="2"/>
        <v>73</v>
      </c>
      <c r="J34" s="456"/>
      <c r="K34" s="456"/>
      <c r="L34" s="456"/>
      <c r="M34" s="456"/>
    </row>
    <row r="35" spans="1:13" ht="15">
      <c r="A35" s="458">
        <v>14</v>
      </c>
      <c r="B35" s="459" t="s">
        <v>245</v>
      </c>
      <c r="C35" s="460">
        <v>43</v>
      </c>
      <c r="D35" s="462">
        <v>28</v>
      </c>
      <c r="E35" s="462"/>
      <c r="F35" s="460">
        <f t="shared" si="1"/>
        <v>28</v>
      </c>
      <c r="G35" s="460">
        <f t="shared" si="2"/>
        <v>71</v>
      </c>
      <c r="J35" s="456"/>
      <c r="K35" s="456"/>
      <c r="L35" s="456"/>
      <c r="M35" s="456"/>
    </row>
    <row r="36" spans="1:13" ht="15">
      <c r="A36" s="458">
        <v>15</v>
      </c>
      <c r="B36" s="463" t="s">
        <v>1211</v>
      </c>
      <c r="C36" s="460">
        <v>63</v>
      </c>
      <c r="D36" s="461"/>
      <c r="E36" s="461"/>
      <c r="F36" s="460">
        <f t="shared" si="1"/>
        <v>0</v>
      </c>
      <c r="G36" s="460">
        <f t="shared" si="2"/>
        <v>63</v>
      </c>
      <c r="J36" s="456"/>
      <c r="K36" s="456"/>
      <c r="L36" s="456"/>
      <c r="M36" s="456"/>
    </row>
    <row r="37" spans="1:13" ht="15">
      <c r="A37" s="458">
        <v>16</v>
      </c>
      <c r="B37" s="463" t="s">
        <v>1214</v>
      </c>
      <c r="C37" s="460">
        <v>41</v>
      </c>
      <c r="D37" s="461">
        <v>20</v>
      </c>
      <c r="E37" s="461"/>
      <c r="F37" s="460">
        <f t="shared" si="1"/>
        <v>20</v>
      </c>
      <c r="G37" s="460">
        <f t="shared" si="2"/>
        <v>61</v>
      </c>
      <c r="J37" s="456"/>
      <c r="K37" s="456"/>
      <c r="L37" s="456"/>
      <c r="M37" s="456"/>
    </row>
    <row r="38" spans="1:13" ht="15">
      <c r="A38" s="458">
        <v>17</v>
      </c>
      <c r="B38" s="463" t="s">
        <v>1217</v>
      </c>
      <c r="C38" s="460">
        <v>32</v>
      </c>
      <c r="D38" s="462">
        <v>18</v>
      </c>
      <c r="E38" s="462"/>
      <c r="F38" s="460">
        <f t="shared" si="1"/>
        <v>18</v>
      </c>
      <c r="G38" s="460">
        <f t="shared" si="2"/>
        <v>50</v>
      </c>
      <c r="J38" s="456"/>
      <c r="K38" s="456"/>
      <c r="L38" s="456"/>
      <c r="M38" s="456"/>
    </row>
    <row r="39" spans="1:13" ht="15">
      <c r="A39" s="458">
        <v>18</v>
      </c>
      <c r="B39" s="459" t="s">
        <v>1216</v>
      </c>
      <c r="C39" s="460">
        <v>35</v>
      </c>
      <c r="D39" s="462">
        <v>9</v>
      </c>
      <c r="E39" s="462"/>
      <c r="F39" s="460">
        <f t="shared" si="1"/>
        <v>9</v>
      </c>
      <c r="G39" s="460">
        <f t="shared" si="2"/>
        <v>44</v>
      </c>
      <c r="J39" s="456"/>
      <c r="K39" s="456"/>
      <c r="L39" s="456"/>
      <c r="M39" s="456"/>
    </row>
    <row r="40" spans="1:13" ht="15">
      <c r="A40" s="458">
        <v>19</v>
      </c>
      <c r="B40" s="463" t="s">
        <v>1221</v>
      </c>
      <c r="C40" s="460">
        <v>18</v>
      </c>
      <c r="D40" s="462">
        <v>17.5</v>
      </c>
      <c r="E40" s="462"/>
      <c r="F40" s="460">
        <f t="shared" si="1"/>
        <v>17.5</v>
      </c>
      <c r="G40" s="460">
        <f t="shared" si="2"/>
        <v>35.5</v>
      </c>
      <c r="J40" s="456"/>
      <c r="K40" s="456"/>
      <c r="L40" s="456"/>
      <c r="M40" s="456"/>
    </row>
    <row r="41" spans="1:13" ht="15">
      <c r="A41" s="458">
        <v>20</v>
      </c>
      <c r="B41" s="459" t="s">
        <v>1218</v>
      </c>
      <c r="C41" s="460">
        <v>26</v>
      </c>
      <c r="D41" s="461">
        <v>8</v>
      </c>
      <c r="E41" s="461"/>
      <c r="F41" s="460">
        <f t="shared" si="1"/>
        <v>8</v>
      </c>
      <c r="G41" s="460">
        <f t="shared" si="2"/>
        <v>34</v>
      </c>
      <c r="J41" s="456"/>
      <c r="K41" s="456"/>
      <c r="L41" s="456"/>
      <c r="M41" s="456"/>
    </row>
    <row r="42" spans="1:13" ht="15">
      <c r="A42" s="458">
        <v>21</v>
      </c>
      <c r="B42" s="463" t="s">
        <v>1223</v>
      </c>
      <c r="C42" s="460">
        <v>14</v>
      </c>
      <c r="D42" s="461">
        <v>11</v>
      </c>
      <c r="E42" s="461"/>
      <c r="F42" s="460">
        <f t="shared" si="1"/>
        <v>11</v>
      </c>
      <c r="G42" s="460">
        <f t="shared" si="2"/>
        <v>25</v>
      </c>
      <c r="J42" s="456"/>
      <c r="K42" s="456"/>
      <c r="L42" s="456"/>
      <c r="M42" s="456"/>
    </row>
    <row r="43" spans="1:13" ht="15">
      <c r="A43" s="458">
        <v>22</v>
      </c>
      <c r="B43" s="463" t="s">
        <v>1228</v>
      </c>
      <c r="C43" s="460">
        <v>9</v>
      </c>
      <c r="D43" s="462">
        <v>14</v>
      </c>
      <c r="E43" s="462"/>
      <c r="F43" s="460">
        <f t="shared" si="1"/>
        <v>14</v>
      </c>
      <c r="G43" s="460">
        <f t="shared" si="2"/>
        <v>23</v>
      </c>
      <c r="J43" s="456"/>
      <c r="K43" s="456"/>
      <c r="L43" s="456"/>
      <c r="M43" s="456"/>
    </row>
    <row r="44" spans="1:13" ht="15">
      <c r="A44" s="458">
        <v>23</v>
      </c>
      <c r="B44" s="459" t="s">
        <v>1230</v>
      </c>
      <c r="C44" s="460">
        <v>8</v>
      </c>
      <c r="D44" s="461">
        <v>15</v>
      </c>
      <c r="E44" s="461"/>
      <c r="F44" s="460">
        <f t="shared" si="1"/>
        <v>15</v>
      </c>
      <c r="G44" s="460">
        <f t="shared" si="2"/>
        <v>23</v>
      </c>
      <c r="J44" s="456"/>
      <c r="K44" s="456"/>
      <c r="L44" s="456"/>
      <c r="M44" s="456"/>
    </row>
    <row r="45" spans="1:13" ht="15">
      <c r="A45" s="458">
        <v>24</v>
      </c>
      <c r="B45" s="459" t="s">
        <v>1229</v>
      </c>
      <c r="C45" s="460">
        <v>9</v>
      </c>
      <c r="D45" s="461">
        <v>14</v>
      </c>
      <c r="E45" s="461"/>
      <c r="F45" s="460">
        <f t="shared" si="1"/>
        <v>14</v>
      </c>
      <c r="G45" s="460">
        <f t="shared" si="2"/>
        <v>23</v>
      </c>
      <c r="J45" s="456"/>
      <c r="K45" s="456"/>
      <c r="L45" s="456"/>
      <c r="M45" s="456"/>
    </row>
    <row r="46" spans="1:13" ht="15">
      <c r="A46" s="458">
        <v>25</v>
      </c>
      <c r="B46" s="459" t="s">
        <v>1219</v>
      </c>
      <c r="C46" s="460">
        <v>19</v>
      </c>
      <c r="D46" s="462">
        <v>1</v>
      </c>
      <c r="E46" s="462"/>
      <c r="F46" s="460">
        <f t="shared" si="1"/>
        <v>1</v>
      </c>
      <c r="G46" s="460">
        <f t="shared" si="2"/>
        <v>20</v>
      </c>
      <c r="J46" s="456"/>
      <c r="K46" s="456"/>
      <c r="L46" s="456"/>
      <c r="M46" s="456"/>
    </row>
    <row r="47" spans="1:13" ht="15">
      <c r="A47" s="458">
        <v>26</v>
      </c>
      <c r="B47" s="463" t="s">
        <v>1220</v>
      </c>
      <c r="C47" s="460">
        <v>18</v>
      </c>
      <c r="D47" s="461"/>
      <c r="E47" s="461"/>
      <c r="F47" s="460">
        <f t="shared" si="1"/>
        <v>0</v>
      </c>
      <c r="G47" s="460">
        <f t="shared" si="2"/>
        <v>18</v>
      </c>
      <c r="J47" s="456"/>
      <c r="K47" s="456"/>
      <c r="L47" s="456"/>
      <c r="M47" s="456"/>
    </row>
    <row r="48" spans="1:13" ht="15">
      <c r="A48" s="458">
        <v>27</v>
      </c>
      <c r="B48" s="463" t="s">
        <v>1224</v>
      </c>
      <c r="C48" s="460">
        <v>13</v>
      </c>
      <c r="D48" s="462"/>
      <c r="E48" s="462"/>
      <c r="F48" s="460">
        <f t="shared" si="1"/>
        <v>0</v>
      </c>
      <c r="G48" s="460">
        <f t="shared" si="2"/>
        <v>13</v>
      </c>
      <c r="J48" s="456"/>
      <c r="K48" s="456"/>
      <c r="L48" s="456"/>
      <c r="M48" s="456"/>
    </row>
    <row r="49" spans="1:13" ht="15">
      <c r="A49" s="458">
        <v>28</v>
      </c>
      <c r="B49" s="463" t="s">
        <v>1225</v>
      </c>
      <c r="C49" s="460">
        <v>12</v>
      </c>
      <c r="D49" s="461"/>
      <c r="E49" s="461"/>
      <c r="F49" s="460">
        <f t="shared" si="1"/>
        <v>0</v>
      </c>
      <c r="G49" s="460">
        <f t="shared" si="2"/>
        <v>12</v>
      </c>
      <c r="J49" s="456"/>
      <c r="K49" s="456"/>
      <c r="L49" s="456"/>
      <c r="M49" s="456"/>
    </row>
    <row r="50" spans="1:13" ht="15">
      <c r="A50" s="458">
        <v>29</v>
      </c>
      <c r="B50" s="463" t="s">
        <v>1226</v>
      </c>
      <c r="C50" s="460">
        <v>12</v>
      </c>
      <c r="D50" s="462"/>
      <c r="E50" s="462"/>
      <c r="F50" s="460">
        <f t="shared" si="1"/>
        <v>0</v>
      </c>
      <c r="G50" s="460">
        <f t="shared" si="2"/>
        <v>12</v>
      </c>
      <c r="J50" s="456"/>
      <c r="K50" s="456"/>
      <c r="L50" s="456"/>
      <c r="M50" s="456"/>
    </row>
    <row r="51" spans="1:13" ht="15">
      <c r="A51" s="458">
        <v>30</v>
      </c>
      <c r="B51" s="459" t="s">
        <v>1231</v>
      </c>
      <c r="C51" s="460">
        <v>8</v>
      </c>
      <c r="D51" s="462">
        <v>3</v>
      </c>
      <c r="E51" s="462"/>
      <c r="F51" s="460">
        <f t="shared" si="1"/>
        <v>3</v>
      </c>
      <c r="G51" s="460">
        <f t="shared" si="2"/>
        <v>11</v>
      </c>
      <c r="J51" s="456"/>
      <c r="K51" s="456"/>
      <c r="L51" s="456"/>
      <c r="M51" s="456"/>
    </row>
    <row r="52" spans="1:13" ht="15">
      <c r="A52" s="458">
        <v>31</v>
      </c>
      <c r="B52" s="463" t="s">
        <v>276</v>
      </c>
      <c r="C52" s="460">
        <v>4</v>
      </c>
      <c r="D52" s="462">
        <v>6</v>
      </c>
      <c r="E52" s="462"/>
      <c r="F52" s="460">
        <f t="shared" si="1"/>
        <v>6</v>
      </c>
      <c r="G52" s="460">
        <f t="shared" si="2"/>
        <v>10</v>
      </c>
      <c r="J52" s="456"/>
      <c r="K52" s="456"/>
      <c r="L52" s="456"/>
      <c r="M52" s="456"/>
    </row>
    <row r="53" spans="1:13" ht="15">
      <c r="A53" s="458">
        <v>32</v>
      </c>
      <c r="B53" s="459" t="s">
        <v>1227</v>
      </c>
      <c r="C53" s="460">
        <v>9</v>
      </c>
      <c r="D53" s="462"/>
      <c r="E53" s="462"/>
      <c r="F53" s="460">
        <f t="shared" si="1"/>
        <v>0</v>
      </c>
      <c r="G53" s="460">
        <f t="shared" si="2"/>
        <v>9</v>
      </c>
      <c r="J53" s="456"/>
      <c r="K53" s="456"/>
      <c r="L53" s="456"/>
      <c r="M53" s="456"/>
    </row>
    <row r="54" spans="1:13" ht="15">
      <c r="A54" s="458">
        <v>33</v>
      </c>
      <c r="B54" s="463" t="s">
        <v>1232</v>
      </c>
      <c r="C54" s="460">
        <v>3</v>
      </c>
      <c r="D54" s="461"/>
      <c r="E54" s="461"/>
      <c r="F54" s="460">
        <f t="shared" si="1"/>
        <v>0</v>
      </c>
      <c r="G54" s="460">
        <f t="shared" si="2"/>
        <v>3</v>
      </c>
      <c r="J54" s="456"/>
      <c r="K54" s="456"/>
      <c r="L54" s="456"/>
      <c r="M54" s="456"/>
    </row>
    <row r="55" spans="1:13" ht="15">
      <c r="A55" s="458">
        <v>34</v>
      </c>
      <c r="B55" s="463" t="s">
        <v>1233</v>
      </c>
      <c r="C55" s="460">
        <v>2</v>
      </c>
      <c r="D55" s="462"/>
      <c r="E55" s="462"/>
      <c r="F55" s="460">
        <f t="shared" si="1"/>
        <v>0</v>
      </c>
      <c r="G55" s="460">
        <f t="shared" si="2"/>
        <v>2</v>
      </c>
      <c r="J55" s="456"/>
      <c r="K55" s="456"/>
      <c r="L55" s="456"/>
      <c r="M55" s="456"/>
    </row>
    <row r="56" spans="1:13" ht="15">
      <c r="A56" s="458">
        <v>35</v>
      </c>
      <c r="B56" s="463" t="s">
        <v>1234</v>
      </c>
      <c r="C56" s="460">
        <v>0</v>
      </c>
      <c r="D56" s="461"/>
      <c r="E56" s="461"/>
      <c r="F56" s="460">
        <f t="shared" si="1"/>
        <v>0</v>
      </c>
      <c r="G56" s="460">
        <f t="shared" si="2"/>
        <v>0</v>
      </c>
      <c r="J56" s="456"/>
      <c r="K56" s="456"/>
      <c r="L56" s="456"/>
      <c r="M56" s="456"/>
    </row>
    <row r="57" spans="1:13" ht="15">
      <c r="A57" s="458">
        <v>36</v>
      </c>
      <c r="B57" s="463" t="s">
        <v>1235</v>
      </c>
      <c r="C57" s="460">
        <v>0</v>
      </c>
      <c r="D57" s="461"/>
      <c r="E57" s="461"/>
      <c r="F57" s="460"/>
      <c r="G57" s="460">
        <f t="shared" si="2"/>
        <v>0</v>
      </c>
      <c r="J57" s="456"/>
      <c r="K57" s="456"/>
      <c r="L57" s="456"/>
      <c r="M57" s="456"/>
    </row>
  </sheetData>
  <sheetProtection/>
  <mergeCells count="9">
    <mergeCell ref="A18:G18"/>
    <mergeCell ref="A19:A21"/>
    <mergeCell ref="B19:B21"/>
    <mergeCell ref="C19:C21"/>
    <mergeCell ref="D19:F19"/>
    <mergeCell ref="G19:G21"/>
    <mergeCell ref="D20:D21"/>
    <mergeCell ref="E20:E21"/>
    <mergeCell ref="F20:F21"/>
  </mergeCells>
  <printOptions horizontalCentered="1"/>
  <pageMargins left="0.32" right="0.2362204724409449" top="0.7480314960629921" bottom="0.5905511811023623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7109375" style="58" customWidth="1"/>
    <col min="2" max="2" width="5.7109375" style="58" hidden="1" customWidth="1"/>
    <col min="3" max="3" width="11.140625" style="58" customWidth="1"/>
    <col min="4" max="4" width="15.421875" style="58" bestFit="1" customWidth="1"/>
    <col min="5" max="5" width="10.28125" style="61" customWidth="1"/>
    <col min="6" max="6" width="13.421875" style="60" customWidth="1"/>
    <col min="7" max="7" width="15.00390625" style="60" customWidth="1"/>
    <col min="8" max="8" width="11.57421875" style="60" customWidth="1"/>
    <col min="9" max="9" width="5.8515625" style="60" bestFit="1" customWidth="1"/>
    <col min="10" max="10" width="8.140625" style="201" customWidth="1"/>
    <col min="11" max="11" width="4.8515625" style="201" bestFit="1" customWidth="1"/>
    <col min="12" max="12" width="7.57421875" style="92" hidden="1" customWidth="1"/>
    <col min="13" max="13" width="4.421875" style="201" hidden="1" customWidth="1"/>
    <col min="14" max="14" width="5.28125" style="92" bestFit="1" customWidth="1"/>
    <col min="15" max="15" width="22.57421875" style="91" bestFit="1" customWidth="1"/>
    <col min="16" max="16" width="3.140625" style="211" hidden="1" customWidth="1"/>
    <col min="17" max="17" width="5.28125" style="211" customWidth="1"/>
    <col min="18" max="18" width="6.28125" style="211" customWidth="1"/>
    <col min="19" max="16384" width="9.140625" style="211" customWidth="1"/>
  </cols>
  <sheetData>
    <row r="1" spans="1:14" s="85" customFormat="1" ht="15.75">
      <c r="A1" s="99" t="s">
        <v>0</v>
      </c>
      <c r="D1" s="90"/>
      <c r="E1" s="89"/>
      <c r="F1" s="89"/>
      <c r="G1" s="89"/>
      <c r="H1" s="97"/>
      <c r="I1" s="97"/>
      <c r="J1" s="96"/>
      <c r="K1" s="96"/>
      <c r="L1" s="98"/>
      <c r="M1" s="96"/>
      <c r="N1" s="98"/>
    </row>
    <row r="2" spans="1:14" s="85" customFormat="1" ht="15.75">
      <c r="A2" s="85" t="s">
        <v>1</v>
      </c>
      <c r="D2" s="90"/>
      <c r="E2" s="89"/>
      <c r="F2" s="89"/>
      <c r="G2" s="97"/>
      <c r="H2" s="97"/>
      <c r="I2" s="96"/>
      <c r="J2" s="96"/>
      <c r="K2" s="96"/>
      <c r="L2" s="96"/>
      <c r="M2" s="96"/>
      <c r="N2" s="95"/>
    </row>
    <row r="3" spans="3:13" ht="12.75">
      <c r="C3" s="94"/>
      <c r="K3" s="92"/>
      <c r="M3" s="92"/>
    </row>
    <row r="4" spans="1:15" s="213" customFormat="1" ht="15.75">
      <c r="A4" s="82"/>
      <c r="B4" s="82"/>
      <c r="C4" s="85" t="s">
        <v>560</v>
      </c>
      <c r="D4" s="85"/>
      <c r="E4" s="90"/>
      <c r="F4" s="90"/>
      <c r="G4" s="90"/>
      <c r="H4" s="88"/>
      <c r="I4" s="88"/>
      <c r="J4" s="86"/>
      <c r="K4" s="201"/>
      <c r="L4" s="96"/>
      <c r="M4" s="201"/>
      <c r="N4" s="96"/>
      <c r="O4" s="82"/>
    </row>
    <row r="5" spans="1:15" s="213" customFormat="1" ht="18" customHeight="1" thickBot="1">
      <c r="A5" s="82"/>
      <c r="B5" s="82"/>
      <c r="C5" s="202">
        <v>1</v>
      </c>
      <c r="D5" s="94" t="s">
        <v>561</v>
      </c>
      <c r="E5" s="90"/>
      <c r="F5" s="90"/>
      <c r="G5" s="90"/>
      <c r="H5" s="88"/>
      <c r="I5" s="88"/>
      <c r="J5" s="86"/>
      <c r="K5" s="201"/>
      <c r="L5" s="96"/>
      <c r="M5" s="201"/>
      <c r="N5" s="96"/>
      <c r="O5" s="82"/>
    </row>
    <row r="6" spans="1:15" s="214" customFormat="1" ht="18" customHeight="1" thickBot="1">
      <c r="A6" s="203" t="s">
        <v>395</v>
      </c>
      <c r="B6" s="204" t="s">
        <v>126</v>
      </c>
      <c r="C6" s="80" t="s">
        <v>6</v>
      </c>
      <c r="D6" s="79" t="s">
        <v>7</v>
      </c>
      <c r="E6" s="78" t="s">
        <v>8</v>
      </c>
      <c r="F6" s="76" t="s">
        <v>9</v>
      </c>
      <c r="G6" s="76" t="s">
        <v>10</v>
      </c>
      <c r="H6" s="76" t="s">
        <v>11</v>
      </c>
      <c r="I6" s="76" t="s">
        <v>12</v>
      </c>
      <c r="J6" s="78" t="s">
        <v>396</v>
      </c>
      <c r="K6" s="78" t="s">
        <v>397</v>
      </c>
      <c r="L6" s="78" t="s">
        <v>398</v>
      </c>
      <c r="M6" s="78" t="s">
        <v>397</v>
      </c>
      <c r="N6" s="72" t="s">
        <v>14</v>
      </c>
      <c r="O6" s="71" t="s">
        <v>15</v>
      </c>
    </row>
    <row r="7" spans="1:16" s="58" customFormat="1" ht="18" customHeight="1">
      <c r="A7" s="121">
        <v>1</v>
      </c>
      <c r="B7" s="205">
        <v>128</v>
      </c>
      <c r="C7" s="45" t="s">
        <v>562</v>
      </c>
      <c r="D7" s="46" t="s">
        <v>563</v>
      </c>
      <c r="E7" s="47" t="s">
        <v>564</v>
      </c>
      <c r="F7" s="48" t="s">
        <v>32</v>
      </c>
      <c r="G7" s="48" t="s">
        <v>33</v>
      </c>
      <c r="H7" s="48"/>
      <c r="I7" s="122"/>
      <c r="J7" s="206">
        <v>7.84</v>
      </c>
      <c r="K7" s="207">
        <v>0.158</v>
      </c>
      <c r="L7" s="208"/>
      <c r="M7" s="207"/>
      <c r="N7" s="64" t="str">
        <f aca="true" t="shared" si="0" ref="N7:N12">IF(ISBLANK(J7),"",IF(J7&lt;=7,"KSM",IF(J7&lt;=7.3,"I A",IF(J7&lt;=7.65,"II A",IF(J7&lt;=8.1,"III A",IF(J7&lt;=8.7,"I JA",IF(J7&lt;=9.15,"II JA",IF(J7&lt;=9.5,"III JA"))))))))</f>
        <v>III A</v>
      </c>
      <c r="O7" s="48" t="s">
        <v>34</v>
      </c>
      <c r="P7" s="210" t="s">
        <v>565</v>
      </c>
    </row>
    <row r="8" spans="1:16" s="58" customFormat="1" ht="18" customHeight="1">
      <c r="A8" s="121">
        <v>2</v>
      </c>
      <c r="B8" s="205"/>
      <c r="C8" s="45" t="s">
        <v>566</v>
      </c>
      <c r="D8" s="46" t="s">
        <v>567</v>
      </c>
      <c r="E8" s="47" t="s">
        <v>568</v>
      </c>
      <c r="F8" s="48" t="s">
        <v>60</v>
      </c>
      <c r="G8" s="48" t="s">
        <v>20</v>
      </c>
      <c r="H8" s="48"/>
      <c r="I8" s="122" t="s">
        <v>50</v>
      </c>
      <c r="J8" s="206">
        <v>7.56</v>
      </c>
      <c r="K8" s="207">
        <v>0.172</v>
      </c>
      <c r="L8" s="208"/>
      <c r="M8" s="207"/>
      <c r="N8" s="64" t="str">
        <f t="shared" si="0"/>
        <v>II A</v>
      </c>
      <c r="O8" s="48" t="s">
        <v>94</v>
      </c>
      <c r="P8" s="210" t="s">
        <v>569</v>
      </c>
    </row>
    <row r="9" spans="1:16" s="58" customFormat="1" ht="18" customHeight="1">
      <c r="A9" s="121">
        <v>3</v>
      </c>
      <c r="B9" s="205">
        <v>112</v>
      </c>
      <c r="C9" s="45" t="s">
        <v>570</v>
      </c>
      <c r="D9" s="46" t="s">
        <v>571</v>
      </c>
      <c r="E9" s="47" t="s">
        <v>572</v>
      </c>
      <c r="F9" s="48" t="s">
        <v>573</v>
      </c>
      <c r="G9" s="48" t="s">
        <v>406</v>
      </c>
      <c r="H9" s="48"/>
      <c r="I9" s="122"/>
      <c r="J9" s="206">
        <v>7.46</v>
      </c>
      <c r="K9" s="207">
        <v>0.212</v>
      </c>
      <c r="L9" s="208"/>
      <c r="M9" s="207"/>
      <c r="N9" s="64" t="str">
        <f t="shared" si="0"/>
        <v>II A</v>
      </c>
      <c r="O9" s="48" t="s">
        <v>574</v>
      </c>
      <c r="P9" s="210" t="s">
        <v>575</v>
      </c>
    </row>
    <row r="10" spans="1:16" s="58" customFormat="1" ht="18" customHeight="1">
      <c r="A10" s="121">
        <v>4</v>
      </c>
      <c r="B10" s="205">
        <v>184</v>
      </c>
      <c r="C10" s="45" t="s">
        <v>576</v>
      </c>
      <c r="D10" s="46" t="s">
        <v>577</v>
      </c>
      <c r="E10" s="47" t="s">
        <v>578</v>
      </c>
      <c r="F10" s="48" t="s">
        <v>263</v>
      </c>
      <c r="G10" s="48" t="s">
        <v>90</v>
      </c>
      <c r="H10" s="48"/>
      <c r="I10" s="122"/>
      <c r="J10" s="206">
        <v>7.47</v>
      </c>
      <c r="K10" s="207">
        <v>0.16</v>
      </c>
      <c r="L10" s="208"/>
      <c r="M10" s="207"/>
      <c r="N10" s="64" t="str">
        <f t="shared" si="0"/>
        <v>II A</v>
      </c>
      <c r="O10" s="48" t="s">
        <v>253</v>
      </c>
      <c r="P10" s="210" t="s">
        <v>579</v>
      </c>
    </row>
    <row r="11" spans="1:16" s="58" customFormat="1" ht="18" customHeight="1">
      <c r="A11" s="121">
        <v>5</v>
      </c>
      <c r="B11" s="205">
        <v>172</v>
      </c>
      <c r="C11" s="45" t="s">
        <v>580</v>
      </c>
      <c r="D11" s="46" t="s">
        <v>581</v>
      </c>
      <c r="E11" s="47" t="s">
        <v>582</v>
      </c>
      <c r="F11" s="48" t="s">
        <v>89</v>
      </c>
      <c r="G11" s="48" t="s">
        <v>90</v>
      </c>
      <c r="H11" s="48"/>
      <c r="I11" s="122" t="s">
        <v>50</v>
      </c>
      <c r="J11" s="206">
        <v>7.6</v>
      </c>
      <c r="K11" s="207">
        <v>0.153</v>
      </c>
      <c r="L11" s="208"/>
      <c r="M11" s="207"/>
      <c r="N11" s="64" t="str">
        <f t="shared" si="0"/>
        <v>II A</v>
      </c>
      <c r="O11" s="48" t="s">
        <v>264</v>
      </c>
      <c r="P11" s="210" t="s">
        <v>583</v>
      </c>
    </row>
    <row r="12" spans="1:16" s="58" customFormat="1" ht="18" customHeight="1">
      <c r="A12" s="121">
        <v>6</v>
      </c>
      <c r="B12" s="205"/>
      <c r="C12" s="45" t="s">
        <v>584</v>
      </c>
      <c r="D12" s="46" t="s">
        <v>585</v>
      </c>
      <c r="E12" s="47" t="s">
        <v>586</v>
      </c>
      <c r="F12" s="48" t="s">
        <v>60</v>
      </c>
      <c r="G12" s="48" t="s">
        <v>20</v>
      </c>
      <c r="H12" s="48"/>
      <c r="I12" s="122" t="s">
        <v>50</v>
      </c>
      <c r="J12" s="206">
        <v>7.87</v>
      </c>
      <c r="K12" s="207">
        <v>0.209</v>
      </c>
      <c r="L12" s="208"/>
      <c r="M12" s="207"/>
      <c r="N12" s="64" t="str">
        <f t="shared" si="0"/>
        <v>III A</v>
      </c>
      <c r="O12" s="48" t="s">
        <v>587</v>
      </c>
      <c r="P12" s="210"/>
    </row>
    <row r="13" spans="1:15" s="213" customFormat="1" ht="18" customHeight="1" thickBot="1">
      <c r="A13" s="82"/>
      <c r="B13" s="82"/>
      <c r="C13" s="202">
        <v>2</v>
      </c>
      <c r="D13" s="94" t="s">
        <v>561</v>
      </c>
      <c r="E13" s="90"/>
      <c r="F13" s="90"/>
      <c r="G13" s="90"/>
      <c r="H13" s="88"/>
      <c r="I13" s="88"/>
      <c r="J13" s="86"/>
      <c r="K13" s="201"/>
      <c r="L13" s="96"/>
      <c r="M13" s="201"/>
      <c r="N13" s="96"/>
      <c r="O13" s="82"/>
    </row>
    <row r="14" spans="1:15" s="214" customFormat="1" ht="18" customHeight="1" thickBot="1">
      <c r="A14" s="203" t="s">
        <v>395</v>
      </c>
      <c r="B14" s="204" t="s">
        <v>126</v>
      </c>
      <c r="C14" s="80" t="s">
        <v>6</v>
      </c>
      <c r="D14" s="79" t="s">
        <v>7</v>
      </c>
      <c r="E14" s="78" t="s">
        <v>8</v>
      </c>
      <c r="F14" s="76" t="s">
        <v>9</v>
      </c>
      <c r="G14" s="76" t="s">
        <v>10</v>
      </c>
      <c r="H14" s="76" t="s">
        <v>11</v>
      </c>
      <c r="I14" s="76" t="s">
        <v>12</v>
      </c>
      <c r="J14" s="78" t="s">
        <v>396</v>
      </c>
      <c r="K14" s="78" t="s">
        <v>397</v>
      </c>
      <c r="L14" s="78" t="s">
        <v>398</v>
      </c>
      <c r="M14" s="78" t="s">
        <v>397</v>
      </c>
      <c r="N14" s="72" t="s">
        <v>14</v>
      </c>
      <c r="O14" s="71" t="s">
        <v>15</v>
      </c>
    </row>
    <row r="15" spans="1:16" s="58" customFormat="1" ht="18" customHeight="1">
      <c r="A15" s="121">
        <v>1</v>
      </c>
      <c r="B15" s="205"/>
      <c r="C15" s="45" t="s">
        <v>332</v>
      </c>
      <c r="D15" s="46" t="s">
        <v>331</v>
      </c>
      <c r="E15" s="47" t="s">
        <v>330</v>
      </c>
      <c r="F15" s="48" t="s">
        <v>55</v>
      </c>
      <c r="G15" s="48" t="s">
        <v>39</v>
      </c>
      <c r="H15" s="48"/>
      <c r="I15" s="122" t="s">
        <v>50</v>
      </c>
      <c r="J15" s="206">
        <v>7.85</v>
      </c>
      <c r="K15" s="207">
        <v>0.187</v>
      </c>
      <c r="L15" s="208"/>
      <c r="M15" s="207"/>
      <c r="N15" s="64" t="str">
        <f>IF(ISBLANK(J15),"",IF(J15&lt;=7,"KSM",IF(J15&lt;=7.3,"I A",IF(J15&lt;=7.65,"II A",IF(J15&lt;=8.1,"III A",IF(J15&lt;=8.7,"I JA",IF(J15&lt;=9.15,"II JA",IF(J15&lt;=9.5,"III JA"))))))))</f>
        <v>III A</v>
      </c>
      <c r="O15" s="48" t="s">
        <v>329</v>
      </c>
      <c r="P15" s="210" t="s">
        <v>588</v>
      </c>
    </row>
    <row r="16" spans="1:16" s="58" customFormat="1" ht="18" customHeight="1">
      <c r="A16" s="121">
        <v>2</v>
      </c>
      <c r="B16" s="205">
        <v>166</v>
      </c>
      <c r="C16" s="45" t="s">
        <v>589</v>
      </c>
      <c r="D16" s="46" t="s">
        <v>590</v>
      </c>
      <c r="E16" s="47" t="s">
        <v>591</v>
      </c>
      <c r="F16" s="48" t="s">
        <v>360</v>
      </c>
      <c r="G16" s="48" t="s">
        <v>359</v>
      </c>
      <c r="H16" s="48" t="s">
        <v>358</v>
      </c>
      <c r="I16" s="122"/>
      <c r="J16" s="206">
        <v>7.56</v>
      </c>
      <c r="K16" s="207">
        <v>0.58</v>
      </c>
      <c r="L16" s="208"/>
      <c r="M16" s="207"/>
      <c r="N16" s="64" t="str">
        <f>IF(ISBLANK(J16),"",IF(J16&lt;=7,"KSM",IF(J16&lt;=7.3,"I A",IF(J16&lt;=7.65,"II A",IF(J16&lt;=8.1,"III A",IF(J16&lt;=8.7,"I JA",IF(J16&lt;=9.15,"II JA",IF(J16&lt;=9.5,"III JA"))))))))</f>
        <v>II A</v>
      </c>
      <c r="O16" s="48" t="s">
        <v>357</v>
      </c>
      <c r="P16" s="210" t="s">
        <v>569</v>
      </c>
    </row>
    <row r="17" spans="1:16" s="58" customFormat="1" ht="18" customHeight="1">
      <c r="A17" s="121">
        <v>3</v>
      </c>
      <c r="B17" s="205">
        <v>127</v>
      </c>
      <c r="C17" s="45" t="s">
        <v>592</v>
      </c>
      <c r="D17" s="46" t="s">
        <v>593</v>
      </c>
      <c r="E17" s="47" t="s">
        <v>594</v>
      </c>
      <c r="F17" s="48" t="s">
        <v>32</v>
      </c>
      <c r="G17" s="48" t="s">
        <v>33</v>
      </c>
      <c r="H17" s="48"/>
      <c r="I17" s="122"/>
      <c r="J17" s="206">
        <v>7.3</v>
      </c>
      <c r="K17" s="207">
        <v>0.124</v>
      </c>
      <c r="L17" s="208"/>
      <c r="M17" s="207"/>
      <c r="N17" s="64" t="str">
        <f>IF(ISBLANK(J17),"",IF(J17&lt;=7,"KSM",IF(J17&lt;=7.3,"I A",IF(J17&lt;=7.65,"II A",IF(J17&lt;=8.1,"III A",IF(J17&lt;=8.7,"I JA",IF(J17&lt;=9.15,"II JA",IF(J17&lt;=9.5,"III JA"))))))))</f>
        <v>I A</v>
      </c>
      <c r="O17" s="48" t="s">
        <v>323</v>
      </c>
      <c r="P17" s="210" t="s">
        <v>595</v>
      </c>
    </row>
    <row r="18" spans="1:16" s="58" customFormat="1" ht="18" customHeight="1">
      <c r="A18" s="121">
        <v>4</v>
      </c>
      <c r="B18" s="205"/>
      <c r="C18" s="45"/>
      <c r="D18" s="46"/>
      <c r="E18" s="47"/>
      <c r="F18" s="48"/>
      <c r="G18" s="48"/>
      <c r="H18" s="48"/>
      <c r="I18" s="122"/>
      <c r="J18" s="206"/>
      <c r="K18" s="207"/>
      <c r="L18" s="208"/>
      <c r="M18" s="207"/>
      <c r="N18" s="64"/>
      <c r="O18" s="48"/>
      <c r="P18" s="210"/>
    </row>
    <row r="19" spans="1:16" s="58" customFormat="1" ht="18" customHeight="1">
      <c r="A19" s="121">
        <v>5</v>
      </c>
      <c r="B19" s="205">
        <v>11</v>
      </c>
      <c r="C19" s="45" t="s">
        <v>596</v>
      </c>
      <c r="D19" s="46" t="s">
        <v>597</v>
      </c>
      <c r="E19" s="47" t="s">
        <v>598</v>
      </c>
      <c r="F19" s="48" t="s">
        <v>257</v>
      </c>
      <c r="G19" s="48" t="s">
        <v>258</v>
      </c>
      <c r="H19" s="48"/>
      <c r="I19" s="122"/>
      <c r="J19" s="206">
        <v>7.78</v>
      </c>
      <c r="K19" s="207">
        <v>0.197</v>
      </c>
      <c r="L19" s="208"/>
      <c r="M19" s="207"/>
      <c r="N19" s="64" t="str">
        <f>IF(ISBLANK(J19),"",IF(J19&lt;=7,"KSM",IF(J19&lt;=7.3,"I A",IF(J19&lt;=7.65,"II A",IF(J19&lt;=8.1,"III A",IF(J19&lt;=8.7,"I JA",IF(J19&lt;=9.15,"II JA",IF(J19&lt;=9.5,"III JA"))))))))</f>
        <v>III A</v>
      </c>
      <c r="O19" s="48" t="s">
        <v>599</v>
      </c>
      <c r="P19" s="210" t="s">
        <v>600</v>
      </c>
    </row>
    <row r="20" spans="1:16" s="58" customFormat="1" ht="18" customHeight="1">
      <c r="A20" s="121">
        <v>6</v>
      </c>
      <c r="B20" s="205"/>
      <c r="C20" s="45"/>
      <c r="D20" s="46"/>
      <c r="E20" s="47"/>
      <c r="F20" s="48"/>
      <c r="G20" s="48"/>
      <c r="H20" s="48"/>
      <c r="I20" s="122"/>
      <c r="J20" s="206"/>
      <c r="K20" s="207"/>
      <c r="L20" s="208"/>
      <c r="M20" s="207"/>
      <c r="N20" s="64"/>
      <c r="O20" s="48"/>
      <c r="P20" s="210"/>
    </row>
    <row r="21" spans="1:15" s="213" customFormat="1" ht="18" customHeight="1" thickBot="1">
      <c r="A21" s="82"/>
      <c r="B21" s="82"/>
      <c r="C21" s="202">
        <v>3</v>
      </c>
      <c r="D21" s="94" t="s">
        <v>561</v>
      </c>
      <c r="E21" s="90"/>
      <c r="F21" s="90"/>
      <c r="G21" s="90"/>
      <c r="H21" s="88"/>
      <c r="I21" s="88"/>
      <c r="J21" s="86"/>
      <c r="K21" s="201"/>
      <c r="L21" s="96"/>
      <c r="M21" s="201"/>
      <c r="N21" s="96"/>
      <c r="O21" s="82"/>
    </row>
    <row r="22" spans="1:15" s="214" customFormat="1" ht="18" customHeight="1" thickBot="1">
      <c r="A22" s="203" t="s">
        <v>395</v>
      </c>
      <c r="B22" s="204" t="s">
        <v>126</v>
      </c>
      <c r="C22" s="80" t="s">
        <v>6</v>
      </c>
      <c r="D22" s="79" t="s">
        <v>7</v>
      </c>
      <c r="E22" s="78" t="s">
        <v>8</v>
      </c>
      <c r="F22" s="76" t="s">
        <v>9</v>
      </c>
      <c r="G22" s="76" t="s">
        <v>10</v>
      </c>
      <c r="H22" s="76" t="s">
        <v>11</v>
      </c>
      <c r="I22" s="76" t="s">
        <v>12</v>
      </c>
      <c r="J22" s="78" t="s">
        <v>396</v>
      </c>
      <c r="K22" s="78" t="s">
        <v>397</v>
      </c>
      <c r="L22" s="78" t="s">
        <v>398</v>
      </c>
      <c r="M22" s="78" t="s">
        <v>397</v>
      </c>
      <c r="N22" s="72" t="s">
        <v>14</v>
      </c>
      <c r="O22" s="71" t="s">
        <v>15</v>
      </c>
    </row>
    <row r="23" spans="1:16" s="58" customFormat="1" ht="18" customHeight="1">
      <c r="A23" s="121">
        <v>1</v>
      </c>
      <c r="B23" s="205"/>
      <c r="C23" s="45" t="s">
        <v>242</v>
      </c>
      <c r="D23" s="46" t="s">
        <v>601</v>
      </c>
      <c r="E23" s="47" t="s">
        <v>602</v>
      </c>
      <c r="F23" s="48" t="s">
        <v>55</v>
      </c>
      <c r="G23" s="48" t="s">
        <v>39</v>
      </c>
      <c r="H23" s="48"/>
      <c r="I23" s="122"/>
      <c r="J23" s="206">
        <v>7.83</v>
      </c>
      <c r="K23" s="207">
        <v>0.206</v>
      </c>
      <c r="L23" s="208"/>
      <c r="M23" s="207"/>
      <c r="N23" s="64" t="str">
        <f>IF(ISBLANK(J23),"",IF(J23&lt;=7,"KSM",IF(J23&lt;=7.3,"I A",IF(J23&lt;=7.65,"II A",IF(J23&lt;=8.1,"III A",IF(J23&lt;=8.7,"I JA",IF(J23&lt;=9.15,"II JA",IF(J23&lt;=9.5,"III JA"))))))))</f>
        <v>III A</v>
      </c>
      <c r="O23" s="48" t="s">
        <v>56</v>
      </c>
      <c r="P23" s="210" t="s">
        <v>603</v>
      </c>
    </row>
    <row r="24" spans="1:16" s="58" customFormat="1" ht="18" customHeight="1">
      <c r="A24" s="121">
        <v>2</v>
      </c>
      <c r="B24" s="205">
        <v>178</v>
      </c>
      <c r="C24" s="45" t="s">
        <v>604</v>
      </c>
      <c r="D24" s="46" t="s">
        <v>605</v>
      </c>
      <c r="E24" s="47" t="s">
        <v>606</v>
      </c>
      <c r="F24" s="48" t="s">
        <v>236</v>
      </c>
      <c r="G24" s="48" t="s">
        <v>90</v>
      </c>
      <c r="H24" s="48"/>
      <c r="I24" s="122"/>
      <c r="J24" s="206">
        <v>7.47</v>
      </c>
      <c r="K24" s="207">
        <v>0.153</v>
      </c>
      <c r="L24" s="208"/>
      <c r="M24" s="207"/>
      <c r="N24" s="64" t="str">
        <f>IF(ISBLANK(J24),"",IF(J24&lt;=7,"KSM",IF(J24&lt;=7.3,"I A",IF(J24&lt;=7.65,"II A",IF(J24&lt;=8.1,"III A",IF(J24&lt;=8.7,"I JA",IF(J24&lt;=9.15,"II JA",IF(J24&lt;=9.5,"III JA"))))))))</f>
        <v>II A</v>
      </c>
      <c r="O24" s="48" t="s">
        <v>241</v>
      </c>
      <c r="P24" s="210" t="s">
        <v>607</v>
      </c>
    </row>
    <row r="25" spans="1:16" s="58" customFormat="1" ht="18" customHeight="1">
      <c r="A25" s="121">
        <v>3</v>
      </c>
      <c r="B25" s="205">
        <v>114</v>
      </c>
      <c r="C25" s="45" t="s">
        <v>608</v>
      </c>
      <c r="D25" s="46" t="s">
        <v>609</v>
      </c>
      <c r="E25" s="47" t="s">
        <v>610</v>
      </c>
      <c r="F25" s="48" t="s">
        <v>573</v>
      </c>
      <c r="G25" s="48" t="s">
        <v>406</v>
      </c>
      <c r="H25" s="48"/>
      <c r="I25" s="122"/>
      <c r="J25" s="206">
        <v>7.05</v>
      </c>
      <c r="K25" s="207">
        <v>0.177</v>
      </c>
      <c r="L25" s="208"/>
      <c r="M25" s="207"/>
      <c r="N25" s="64" t="str">
        <f>IF(ISBLANK(J25),"",IF(J25&lt;=7,"KSM",IF(J25&lt;=7.3,"I A",IF(J25&lt;=7.65,"II A",IF(J25&lt;=8.1,"III A",IF(J25&lt;=8.7,"I JA",IF(J25&lt;=9.15,"II JA",IF(J25&lt;=9.5,"III JA"))))))))</f>
        <v>I A</v>
      </c>
      <c r="O25" s="48" t="s">
        <v>611</v>
      </c>
      <c r="P25" s="210" t="s">
        <v>612</v>
      </c>
    </row>
    <row r="26" spans="1:16" s="58" customFormat="1" ht="18" customHeight="1">
      <c r="A26" s="121">
        <v>4</v>
      </c>
      <c r="B26" s="205"/>
      <c r="C26" s="45" t="s">
        <v>613</v>
      </c>
      <c r="D26" s="46" t="s">
        <v>614</v>
      </c>
      <c r="E26" s="47" t="s">
        <v>615</v>
      </c>
      <c r="F26" s="48" t="s">
        <v>378</v>
      </c>
      <c r="G26" s="48"/>
      <c r="H26" s="48"/>
      <c r="I26" s="122" t="s">
        <v>50</v>
      </c>
      <c r="J26" s="206">
        <v>7.74</v>
      </c>
      <c r="K26" s="207">
        <v>0.168</v>
      </c>
      <c r="L26" s="208"/>
      <c r="M26" s="207"/>
      <c r="N26" s="64" t="str">
        <f>IF(ISBLANK(J26),"",IF(J26&lt;=7,"KSM",IF(J26&lt;=7.3,"I A",IF(J26&lt;=7.65,"II A",IF(J26&lt;=8.1,"III A",IF(J26&lt;=8.7,"I JA",IF(J26&lt;=9.15,"II JA",IF(J26&lt;=9.5,"III JA"))))))))</f>
        <v>III A</v>
      </c>
      <c r="O26" s="48" t="s">
        <v>616</v>
      </c>
      <c r="P26" s="210" t="s">
        <v>617</v>
      </c>
    </row>
    <row r="27" spans="1:16" s="58" customFormat="1" ht="18" customHeight="1">
      <c r="A27" s="121">
        <v>5</v>
      </c>
      <c r="B27" s="205">
        <v>99</v>
      </c>
      <c r="C27" s="45" t="s">
        <v>228</v>
      </c>
      <c r="D27" s="46" t="s">
        <v>618</v>
      </c>
      <c r="E27" s="47" t="s">
        <v>619</v>
      </c>
      <c r="F27" s="48" t="s">
        <v>74</v>
      </c>
      <c r="G27" s="48" t="s">
        <v>49</v>
      </c>
      <c r="H27" s="48"/>
      <c r="I27" s="122"/>
      <c r="J27" s="206">
        <v>7.79</v>
      </c>
      <c r="K27" s="207">
        <v>0.242</v>
      </c>
      <c r="L27" s="208"/>
      <c r="M27" s="207"/>
      <c r="N27" s="64" t="str">
        <f>IF(ISBLANK(J27),"",IF(J27&lt;=7,"KSM",IF(J27&lt;=7.3,"I A",IF(J27&lt;=7.65,"II A",IF(J27&lt;=8.1,"III A",IF(J27&lt;=8.7,"I JA",IF(J27&lt;=9.15,"II JA",IF(J27&lt;=9.5,"III JA"))))))))</f>
        <v>III A</v>
      </c>
      <c r="O27" s="48" t="s">
        <v>434</v>
      </c>
      <c r="P27" s="210" t="s">
        <v>620</v>
      </c>
    </row>
    <row r="28" spans="1:16" s="58" customFormat="1" ht="18" customHeight="1">
      <c r="A28" s="121">
        <v>6</v>
      </c>
      <c r="B28" s="205"/>
      <c r="C28" s="45"/>
      <c r="D28" s="46"/>
      <c r="E28" s="47"/>
      <c r="F28" s="48"/>
      <c r="G28" s="48"/>
      <c r="H28" s="48"/>
      <c r="I28" s="122"/>
      <c r="J28" s="206"/>
      <c r="K28" s="207"/>
      <c r="L28" s="208"/>
      <c r="M28" s="207"/>
      <c r="N28" s="64"/>
      <c r="O28" s="48"/>
      <c r="P28" s="210"/>
    </row>
    <row r="29" spans="1:15" s="213" customFormat="1" ht="18" customHeight="1" thickBot="1">
      <c r="A29" s="82"/>
      <c r="B29" s="82"/>
      <c r="C29" s="202">
        <v>4</v>
      </c>
      <c r="D29" s="94" t="s">
        <v>561</v>
      </c>
      <c r="E29" s="90"/>
      <c r="F29" s="90"/>
      <c r="G29" s="90"/>
      <c r="H29" s="88"/>
      <c r="I29" s="88"/>
      <c r="J29" s="86"/>
      <c r="K29" s="201"/>
      <c r="L29" s="96"/>
      <c r="M29" s="201"/>
      <c r="N29" s="96"/>
      <c r="O29" s="82"/>
    </row>
    <row r="30" spans="1:15" s="214" customFormat="1" ht="18" customHeight="1" thickBot="1">
      <c r="A30" s="203" t="s">
        <v>395</v>
      </c>
      <c r="B30" s="204" t="s">
        <v>126</v>
      </c>
      <c r="C30" s="80" t="s">
        <v>6</v>
      </c>
      <c r="D30" s="79" t="s">
        <v>7</v>
      </c>
      <c r="E30" s="78" t="s">
        <v>8</v>
      </c>
      <c r="F30" s="76" t="s">
        <v>9</v>
      </c>
      <c r="G30" s="76" t="s">
        <v>10</v>
      </c>
      <c r="H30" s="76" t="s">
        <v>11</v>
      </c>
      <c r="I30" s="76" t="s">
        <v>12</v>
      </c>
      <c r="J30" s="78" t="s">
        <v>396</v>
      </c>
      <c r="K30" s="78" t="s">
        <v>397</v>
      </c>
      <c r="L30" s="78" t="s">
        <v>398</v>
      </c>
      <c r="M30" s="78" t="s">
        <v>397</v>
      </c>
      <c r="N30" s="72" t="s">
        <v>14</v>
      </c>
      <c r="O30" s="71" t="s">
        <v>15</v>
      </c>
    </row>
    <row r="31" spans="1:16" s="58" customFormat="1" ht="18" customHeight="1">
      <c r="A31" s="121">
        <v>1</v>
      </c>
      <c r="B31" s="205">
        <v>158</v>
      </c>
      <c r="C31" s="45" t="s">
        <v>621</v>
      </c>
      <c r="D31" s="46" t="s">
        <v>622</v>
      </c>
      <c r="E31" s="47" t="s">
        <v>623</v>
      </c>
      <c r="F31" s="48" t="s">
        <v>624</v>
      </c>
      <c r="G31" s="48" t="s">
        <v>162</v>
      </c>
      <c r="H31" s="48" t="s">
        <v>625</v>
      </c>
      <c r="I31" s="122" t="s">
        <v>50</v>
      </c>
      <c r="J31" s="206">
        <v>7.85</v>
      </c>
      <c r="K31" s="207">
        <v>0.314</v>
      </c>
      <c r="L31" s="208"/>
      <c r="M31" s="207"/>
      <c r="N31" s="64" t="str">
        <f>IF(ISBLANK(J31),"",IF(J31&lt;=7,"KSM",IF(J31&lt;=7.3,"I A",IF(J31&lt;=7.65,"II A",IF(J31&lt;=8.1,"III A",IF(J31&lt;=8.7,"I JA",IF(J31&lt;=9.15,"II JA",IF(J31&lt;=9.5,"III JA"))))))))</f>
        <v>III A</v>
      </c>
      <c r="O31" s="48" t="s">
        <v>626</v>
      </c>
      <c r="P31" s="210" t="s">
        <v>588</v>
      </c>
    </row>
    <row r="32" spans="1:16" s="58" customFormat="1" ht="18" customHeight="1">
      <c r="A32" s="121">
        <v>2</v>
      </c>
      <c r="B32" s="205">
        <v>161</v>
      </c>
      <c r="C32" s="45" t="s">
        <v>566</v>
      </c>
      <c r="D32" s="46" t="s">
        <v>627</v>
      </c>
      <c r="E32" s="47" t="s">
        <v>628</v>
      </c>
      <c r="F32" s="48" t="s">
        <v>163</v>
      </c>
      <c r="G32" s="48" t="s">
        <v>162</v>
      </c>
      <c r="H32" s="48" t="s">
        <v>625</v>
      </c>
      <c r="I32" s="122"/>
      <c r="J32" s="206">
        <v>7.47</v>
      </c>
      <c r="K32" s="207">
        <v>0.171</v>
      </c>
      <c r="L32" s="208"/>
      <c r="M32" s="207"/>
      <c r="N32" s="64" t="str">
        <f>IF(ISBLANK(J32),"",IF(J32&lt;=7,"KSM",IF(J32&lt;=7.3,"I A",IF(J32&lt;=7.65,"II A",IF(J32&lt;=8.1,"III A",IF(J32&lt;=8.7,"I JA",IF(J32&lt;=9.15,"II JA",IF(J32&lt;=9.5,"III JA"))))))))</f>
        <v>II A</v>
      </c>
      <c r="O32" s="48" t="s">
        <v>626</v>
      </c>
      <c r="P32" s="210" t="s">
        <v>569</v>
      </c>
    </row>
    <row r="33" spans="1:16" s="58" customFormat="1" ht="18" customHeight="1">
      <c r="A33" s="121">
        <v>3</v>
      </c>
      <c r="B33" s="205"/>
      <c r="C33" s="45" t="s">
        <v>254</v>
      </c>
      <c r="D33" s="46" t="s">
        <v>629</v>
      </c>
      <c r="E33" s="47" t="s">
        <v>630</v>
      </c>
      <c r="F33" s="48" t="s">
        <v>631</v>
      </c>
      <c r="G33" s="48" t="s">
        <v>220</v>
      </c>
      <c r="H33" s="48"/>
      <c r="I33" s="122"/>
      <c r="J33" s="206">
        <v>7.37</v>
      </c>
      <c r="K33" s="207">
        <v>0.133</v>
      </c>
      <c r="L33" s="208"/>
      <c r="M33" s="207"/>
      <c r="N33" s="64" t="str">
        <f>IF(ISBLANK(J33),"",IF(J33&lt;=7,"KSM",IF(J33&lt;=7.3,"I A",IF(J33&lt;=7.65,"II A",IF(J33&lt;=8.1,"III A",IF(J33&lt;=8.7,"I JA",IF(J33&lt;=9.15,"II JA",IF(J33&lt;=9.5,"III JA"))))))))</f>
        <v>II A</v>
      </c>
      <c r="O33" s="48" t="s">
        <v>632</v>
      </c>
      <c r="P33" s="210" t="s">
        <v>633</v>
      </c>
    </row>
    <row r="34" spans="1:16" s="58" customFormat="1" ht="18" customHeight="1">
      <c r="A34" s="121">
        <v>4</v>
      </c>
      <c r="B34" s="205">
        <v>9</v>
      </c>
      <c r="C34" s="45" t="s">
        <v>634</v>
      </c>
      <c r="D34" s="46" t="s">
        <v>635</v>
      </c>
      <c r="E34" s="47" t="s">
        <v>636</v>
      </c>
      <c r="F34" s="48" t="s">
        <v>257</v>
      </c>
      <c r="G34" s="48" t="s">
        <v>258</v>
      </c>
      <c r="H34" s="48"/>
      <c r="I34" s="122"/>
      <c r="J34" s="206">
        <v>7.55</v>
      </c>
      <c r="K34" s="207">
        <v>0.203</v>
      </c>
      <c r="L34" s="208"/>
      <c r="M34" s="207"/>
      <c r="N34" s="64" t="str">
        <f>IF(ISBLANK(J34),"",IF(J34&lt;=7,"KSM",IF(J34&lt;=7.3,"I A",IF(J34&lt;=7.65,"II A",IF(J34&lt;=8.1,"III A",IF(J34&lt;=8.7,"I JA",IF(J34&lt;=9.15,"II JA",IF(J34&lt;=9.5,"III JA"))))))))</f>
        <v>II A</v>
      </c>
      <c r="O34" s="48" t="s">
        <v>599</v>
      </c>
      <c r="P34" s="210" t="s">
        <v>637</v>
      </c>
    </row>
    <row r="35" spans="1:16" s="58" customFormat="1" ht="18" customHeight="1">
      <c r="A35" s="121">
        <v>5</v>
      </c>
      <c r="B35" s="205"/>
      <c r="C35" s="45" t="s">
        <v>638</v>
      </c>
      <c r="D35" s="46" t="s">
        <v>639</v>
      </c>
      <c r="E35" s="47" t="s">
        <v>640</v>
      </c>
      <c r="F35" s="48" t="s">
        <v>32</v>
      </c>
      <c r="G35" s="48" t="s">
        <v>33</v>
      </c>
      <c r="H35" s="48"/>
      <c r="I35" s="122"/>
      <c r="J35" s="206">
        <v>7.64</v>
      </c>
      <c r="K35" s="207">
        <v>0.145</v>
      </c>
      <c r="L35" s="208"/>
      <c r="M35" s="207"/>
      <c r="N35" s="64" t="str">
        <f>IF(ISBLANK(J35),"",IF(J35&lt;=7,"KSM",IF(J35&lt;=7.3,"I A",IF(J35&lt;=7.65,"II A",IF(J35&lt;=8.1,"III A",IF(J35&lt;=8.7,"I JA",IF(J35&lt;=9.15,"II JA",IF(J35&lt;=9.5,"III JA"))))))))</f>
        <v>II A</v>
      </c>
      <c r="O35" s="48" t="s">
        <v>323</v>
      </c>
      <c r="P35" s="210" t="s">
        <v>641</v>
      </c>
    </row>
    <row r="36" spans="1:16" s="58" customFormat="1" ht="18" customHeight="1">
      <c r="A36" s="121">
        <v>6</v>
      </c>
      <c r="B36" s="205"/>
      <c r="C36" s="45"/>
      <c r="D36" s="46"/>
      <c r="E36" s="47"/>
      <c r="F36" s="48"/>
      <c r="G36" s="48"/>
      <c r="H36" s="48"/>
      <c r="I36" s="122"/>
      <c r="J36" s="206"/>
      <c r="K36" s="207"/>
      <c r="L36" s="208"/>
      <c r="M36" s="207"/>
      <c r="N36" s="64"/>
      <c r="O36" s="48"/>
      <c r="P36" s="210"/>
    </row>
    <row r="37" spans="1:16" s="58" customFormat="1" ht="18" customHeight="1">
      <c r="A37" s="216"/>
      <c r="B37" s="217"/>
      <c r="C37" s="218"/>
      <c r="D37" s="219"/>
      <c r="E37" s="220"/>
      <c r="F37" s="221"/>
      <c r="G37" s="221"/>
      <c r="H37" s="221"/>
      <c r="I37" s="222"/>
      <c r="J37" s="223"/>
      <c r="K37" s="224"/>
      <c r="L37" s="225"/>
      <c r="M37" s="224"/>
      <c r="N37" s="96"/>
      <c r="O37" s="221"/>
      <c r="P37" s="210"/>
    </row>
    <row r="38" spans="1:16" s="58" customFormat="1" ht="18" customHeight="1">
      <c r="A38" s="216"/>
      <c r="B38" s="217"/>
      <c r="C38" s="218"/>
      <c r="D38" s="219"/>
      <c r="E38" s="220"/>
      <c r="F38" s="221"/>
      <c r="G38" s="221"/>
      <c r="H38" s="221"/>
      <c r="I38" s="222"/>
      <c r="J38" s="223"/>
      <c r="K38" s="224"/>
      <c r="L38" s="225"/>
      <c r="M38" s="224"/>
      <c r="N38" s="96"/>
      <c r="O38" s="221"/>
      <c r="P38" s="210"/>
    </row>
    <row r="39" spans="1:15" s="213" customFormat="1" ht="15.75">
      <c r="A39" s="82"/>
      <c r="B39" s="82"/>
      <c r="C39" s="85" t="s">
        <v>560</v>
      </c>
      <c r="D39" s="85"/>
      <c r="E39" s="90"/>
      <c r="F39" s="90"/>
      <c r="G39" s="90"/>
      <c r="H39" s="88"/>
      <c r="I39" s="88"/>
      <c r="J39" s="86"/>
      <c r="K39" s="201"/>
      <c r="L39" s="96"/>
      <c r="M39" s="201"/>
      <c r="N39" s="96"/>
      <c r="O39" s="82"/>
    </row>
    <row r="40" spans="1:15" s="213" customFormat="1" ht="18" customHeight="1" thickBot="1">
      <c r="A40" s="82"/>
      <c r="B40" s="82"/>
      <c r="C40" s="202">
        <v>5</v>
      </c>
      <c r="D40" s="94" t="s">
        <v>561</v>
      </c>
      <c r="E40" s="90"/>
      <c r="F40" s="90"/>
      <c r="G40" s="90"/>
      <c r="H40" s="88"/>
      <c r="I40" s="88"/>
      <c r="J40" s="86"/>
      <c r="K40" s="201"/>
      <c r="L40" s="96"/>
      <c r="M40" s="201"/>
      <c r="N40" s="96"/>
      <c r="O40" s="82"/>
    </row>
    <row r="41" spans="1:15" s="214" customFormat="1" ht="18" customHeight="1" thickBot="1">
      <c r="A41" s="203" t="s">
        <v>395</v>
      </c>
      <c r="B41" s="204" t="s">
        <v>126</v>
      </c>
      <c r="C41" s="80" t="s">
        <v>6</v>
      </c>
      <c r="D41" s="79" t="s">
        <v>7</v>
      </c>
      <c r="E41" s="78" t="s">
        <v>8</v>
      </c>
      <c r="F41" s="76" t="s">
        <v>9</v>
      </c>
      <c r="G41" s="76" t="s">
        <v>10</v>
      </c>
      <c r="H41" s="76" t="s">
        <v>11</v>
      </c>
      <c r="I41" s="76" t="s">
        <v>12</v>
      </c>
      <c r="J41" s="78" t="s">
        <v>396</v>
      </c>
      <c r="K41" s="78" t="s">
        <v>397</v>
      </c>
      <c r="L41" s="78" t="s">
        <v>398</v>
      </c>
      <c r="M41" s="78" t="s">
        <v>397</v>
      </c>
      <c r="N41" s="72" t="s">
        <v>14</v>
      </c>
      <c r="O41" s="71" t="s">
        <v>15</v>
      </c>
    </row>
    <row r="42" spans="1:16" s="58" customFormat="1" ht="18" customHeight="1">
      <c r="A42" s="121">
        <v>1</v>
      </c>
      <c r="B42" s="205"/>
      <c r="C42" s="45"/>
      <c r="D42" s="46"/>
      <c r="E42" s="47"/>
      <c r="F42" s="48"/>
      <c r="G42" s="48"/>
      <c r="H42" s="48"/>
      <c r="I42" s="122"/>
      <c r="J42" s="206"/>
      <c r="K42" s="207"/>
      <c r="L42" s="208"/>
      <c r="M42" s="207"/>
      <c r="N42" s="64">
        <f aca="true" t="shared" si="1" ref="N42:N47">IF(ISBLANK(J42),"",IF(J42&lt;=7,"KSM",IF(J42&lt;=7.3,"I A",IF(J42&lt;=7.65,"II A",IF(J42&lt;=8.1,"III A",IF(J42&lt;=8.7,"I JA",IF(J42&lt;=9.15,"II JA",IF(J42&lt;=9.5,"III JA"))))))))</f>
      </c>
      <c r="O42" s="48"/>
      <c r="P42" s="210"/>
    </row>
    <row r="43" spans="1:16" s="58" customFormat="1" ht="18" customHeight="1">
      <c r="A43" s="121">
        <v>2</v>
      </c>
      <c r="B43" s="205"/>
      <c r="C43" s="45" t="s">
        <v>592</v>
      </c>
      <c r="D43" s="46" t="s">
        <v>642</v>
      </c>
      <c r="E43" s="47" t="s">
        <v>643</v>
      </c>
      <c r="F43" s="48" t="s">
        <v>644</v>
      </c>
      <c r="G43" s="48" t="s">
        <v>220</v>
      </c>
      <c r="H43" s="48"/>
      <c r="I43" s="122" t="s">
        <v>50</v>
      </c>
      <c r="J43" s="206">
        <v>8.05</v>
      </c>
      <c r="K43" s="207">
        <v>0.554</v>
      </c>
      <c r="L43" s="208"/>
      <c r="M43" s="207"/>
      <c r="N43" s="64" t="str">
        <f t="shared" si="1"/>
        <v>III A</v>
      </c>
      <c r="O43" s="48" t="s">
        <v>632</v>
      </c>
      <c r="P43" s="210" t="s">
        <v>645</v>
      </c>
    </row>
    <row r="44" spans="1:17" s="58" customFormat="1" ht="18" customHeight="1">
      <c r="A44" s="121">
        <v>3</v>
      </c>
      <c r="B44" s="205"/>
      <c r="C44" s="45" t="s">
        <v>332</v>
      </c>
      <c r="D44" s="46" t="s">
        <v>646</v>
      </c>
      <c r="E44" s="47" t="s">
        <v>647</v>
      </c>
      <c r="F44" s="48" t="s">
        <v>648</v>
      </c>
      <c r="G44" s="48" t="s">
        <v>490</v>
      </c>
      <c r="H44" s="48"/>
      <c r="I44" s="122" t="s">
        <v>50</v>
      </c>
      <c r="J44" s="206">
        <v>7.45</v>
      </c>
      <c r="K44" s="207">
        <v>0.153</v>
      </c>
      <c r="L44" s="208"/>
      <c r="M44" s="207"/>
      <c r="N44" s="64" t="str">
        <f t="shared" si="1"/>
        <v>II A</v>
      </c>
      <c r="O44" s="48" t="s">
        <v>649</v>
      </c>
      <c r="P44" s="210" t="s">
        <v>650</v>
      </c>
      <c r="Q44" s="226"/>
    </row>
    <row r="45" spans="1:16" s="58" customFormat="1" ht="18" customHeight="1">
      <c r="A45" s="121">
        <v>4</v>
      </c>
      <c r="B45" s="205" t="s">
        <v>651</v>
      </c>
      <c r="C45" s="45" t="s">
        <v>652</v>
      </c>
      <c r="D45" s="46" t="s">
        <v>653</v>
      </c>
      <c r="E45" s="47" t="s">
        <v>654</v>
      </c>
      <c r="F45" s="48" t="s">
        <v>19</v>
      </c>
      <c r="G45" s="48" t="s">
        <v>20</v>
      </c>
      <c r="H45" s="48"/>
      <c r="I45" s="122"/>
      <c r="J45" s="206">
        <v>7.48</v>
      </c>
      <c r="K45" s="207">
        <v>0.131</v>
      </c>
      <c r="L45" s="208"/>
      <c r="M45" s="207"/>
      <c r="N45" s="64" t="str">
        <f t="shared" si="1"/>
        <v>II A</v>
      </c>
      <c r="O45" s="48" t="s">
        <v>94</v>
      </c>
      <c r="P45" s="210" t="s">
        <v>655</v>
      </c>
    </row>
    <row r="46" spans="1:16" s="58" customFormat="1" ht="18" customHeight="1">
      <c r="A46" s="121">
        <v>5</v>
      </c>
      <c r="B46" s="205">
        <v>185</v>
      </c>
      <c r="C46" s="45" t="s">
        <v>224</v>
      </c>
      <c r="D46" s="46" t="s">
        <v>656</v>
      </c>
      <c r="E46" s="47" t="s">
        <v>657</v>
      </c>
      <c r="F46" s="48" t="s">
        <v>263</v>
      </c>
      <c r="G46" s="48" t="s">
        <v>90</v>
      </c>
      <c r="H46" s="48"/>
      <c r="I46" s="122"/>
      <c r="J46" s="206">
        <v>7.7</v>
      </c>
      <c r="K46" s="207">
        <v>0.148</v>
      </c>
      <c r="L46" s="208"/>
      <c r="M46" s="207"/>
      <c r="N46" s="64" t="str">
        <f t="shared" si="1"/>
        <v>III A</v>
      </c>
      <c r="O46" s="48" t="s">
        <v>470</v>
      </c>
      <c r="P46" s="210" t="s">
        <v>658</v>
      </c>
    </row>
    <row r="47" spans="1:16" s="58" customFormat="1" ht="18" customHeight="1">
      <c r="A47" s="121">
        <v>6</v>
      </c>
      <c r="B47" s="205">
        <v>8</v>
      </c>
      <c r="C47" s="45" t="s">
        <v>166</v>
      </c>
      <c r="D47" s="46" t="s">
        <v>659</v>
      </c>
      <c r="E47" s="47" t="s">
        <v>660</v>
      </c>
      <c r="F47" s="48" t="s">
        <v>257</v>
      </c>
      <c r="G47" s="48" t="s">
        <v>258</v>
      </c>
      <c r="H47" s="48"/>
      <c r="I47" s="122"/>
      <c r="J47" s="206">
        <v>8.54</v>
      </c>
      <c r="K47" s="207">
        <v>0.177</v>
      </c>
      <c r="L47" s="208"/>
      <c r="M47" s="207"/>
      <c r="N47" s="64" t="str">
        <f t="shared" si="1"/>
        <v>I JA</v>
      </c>
      <c r="O47" s="48" t="s">
        <v>599</v>
      </c>
      <c r="P47" s="210" t="s">
        <v>478</v>
      </c>
    </row>
    <row r="48" spans="1:15" s="213" customFormat="1" ht="18" customHeight="1" thickBot="1">
      <c r="A48" s="82"/>
      <c r="B48" s="82"/>
      <c r="C48" s="202">
        <v>6</v>
      </c>
      <c r="D48" s="94" t="s">
        <v>561</v>
      </c>
      <c r="E48" s="90"/>
      <c r="F48" s="90"/>
      <c r="G48" s="90"/>
      <c r="H48" s="88"/>
      <c r="I48" s="88"/>
      <c r="J48" s="86"/>
      <c r="K48" s="201"/>
      <c r="L48" s="96"/>
      <c r="M48" s="201"/>
      <c r="N48" s="96"/>
      <c r="O48" s="82"/>
    </row>
    <row r="49" spans="1:15" s="214" customFormat="1" ht="18" customHeight="1" thickBot="1">
      <c r="A49" s="203" t="s">
        <v>395</v>
      </c>
      <c r="B49" s="204" t="s">
        <v>126</v>
      </c>
      <c r="C49" s="80" t="s">
        <v>6</v>
      </c>
      <c r="D49" s="79" t="s">
        <v>7</v>
      </c>
      <c r="E49" s="78" t="s">
        <v>8</v>
      </c>
      <c r="F49" s="76" t="s">
        <v>9</v>
      </c>
      <c r="G49" s="76" t="s">
        <v>10</v>
      </c>
      <c r="H49" s="76" t="s">
        <v>11</v>
      </c>
      <c r="I49" s="76" t="s">
        <v>12</v>
      </c>
      <c r="J49" s="78" t="s">
        <v>396</v>
      </c>
      <c r="K49" s="78" t="s">
        <v>397</v>
      </c>
      <c r="L49" s="78" t="s">
        <v>398</v>
      </c>
      <c r="M49" s="78" t="s">
        <v>397</v>
      </c>
      <c r="N49" s="72" t="s">
        <v>14</v>
      </c>
      <c r="O49" s="71" t="s">
        <v>15</v>
      </c>
    </row>
    <row r="50" spans="1:16" s="58" customFormat="1" ht="18" customHeight="1">
      <c r="A50" s="121">
        <v>1</v>
      </c>
      <c r="B50" s="205">
        <v>101</v>
      </c>
      <c r="C50" s="45" t="s">
        <v>566</v>
      </c>
      <c r="D50" s="46" t="s">
        <v>661</v>
      </c>
      <c r="E50" s="47" t="s">
        <v>662</v>
      </c>
      <c r="F50" s="48" t="s">
        <v>74</v>
      </c>
      <c r="G50" s="48" t="s">
        <v>49</v>
      </c>
      <c r="H50" s="48"/>
      <c r="I50" s="122"/>
      <c r="J50" s="206">
        <v>7.97</v>
      </c>
      <c r="K50" s="207">
        <v>0.212</v>
      </c>
      <c r="L50" s="208"/>
      <c r="M50" s="207"/>
      <c r="N50" s="64" t="str">
        <f aca="true" t="shared" si="2" ref="N50:N55">IF(ISBLANK(J50),"",IF(J50&lt;=7,"KSM",IF(J50&lt;=7.3,"I A",IF(J50&lt;=7.65,"II A",IF(J50&lt;=8.1,"III A",IF(J50&lt;=8.7,"I JA",IF(J50&lt;=9.15,"II JA",IF(J50&lt;=9.5,"III JA"))))))))</f>
        <v>III A</v>
      </c>
      <c r="O50" s="48" t="s">
        <v>663</v>
      </c>
      <c r="P50" s="210" t="s">
        <v>664</v>
      </c>
    </row>
    <row r="51" spans="1:16" s="58" customFormat="1" ht="18" customHeight="1">
      <c r="A51" s="121">
        <v>2</v>
      </c>
      <c r="B51" s="205">
        <v>75</v>
      </c>
      <c r="C51" s="45" t="s">
        <v>665</v>
      </c>
      <c r="D51" s="46" t="s">
        <v>666</v>
      </c>
      <c r="E51" s="47" t="s">
        <v>667</v>
      </c>
      <c r="F51" s="48" t="s">
        <v>38</v>
      </c>
      <c r="G51" s="48" t="s">
        <v>39</v>
      </c>
      <c r="H51" s="48"/>
      <c r="I51" s="122"/>
      <c r="J51" s="206">
        <v>7.66</v>
      </c>
      <c r="K51" s="207">
        <v>0.169</v>
      </c>
      <c r="L51" s="208"/>
      <c r="M51" s="207"/>
      <c r="N51" s="64" t="str">
        <f t="shared" si="2"/>
        <v>III A</v>
      </c>
      <c r="O51" s="48" t="s">
        <v>202</v>
      </c>
      <c r="P51" s="210" t="s">
        <v>645</v>
      </c>
    </row>
    <row r="52" spans="1:16" s="58" customFormat="1" ht="18" customHeight="1">
      <c r="A52" s="121">
        <v>3</v>
      </c>
      <c r="B52" s="205">
        <v>85</v>
      </c>
      <c r="C52" s="45" t="s">
        <v>566</v>
      </c>
      <c r="D52" s="46" t="s">
        <v>668</v>
      </c>
      <c r="E52" s="47" t="s">
        <v>669</v>
      </c>
      <c r="F52" s="48" t="s">
        <v>38</v>
      </c>
      <c r="G52" s="48" t="s">
        <v>39</v>
      </c>
      <c r="H52" s="48"/>
      <c r="I52" s="122"/>
      <c r="J52" s="206">
        <v>7.44</v>
      </c>
      <c r="K52" s="207">
        <v>0.168</v>
      </c>
      <c r="L52" s="208"/>
      <c r="M52" s="207"/>
      <c r="N52" s="64" t="str">
        <f t="shared" si="2"/>
        <v>II A</v>
      </c>
      <c r="O52" s="48" t="s">
        <v>415</v>
      </c>
      <c r="P52" s="210" t="s">
        <v>575</v>
      </c>
    </row>
    <row r="53" spans="1:16" s="58" customFormat="1" ht="18" customHeight="1">
      <c r="A53" s="121">
        <v>4</v>
      </c>
      <c r="B53" s="205"/>
      <c r="C53" s="45" t="s">
        <v>670</v>
      </c>
      <c r="D53" s="46" t="s">
        <v>298</v>
      </c>
      <c r="E53" s="47" t="s">
        <v>671</v>
      </c>
      <c r="F53" s="48" t="s">
        <v>19</v>
      </c>
      <c r="G53" s="48" t="s">
        <v>20</v>
      </c>
      <c r="H53" s="48" t="s">
        <v>672</v>
      </c>
      <c r="I53" s="122"/>
      <c r="J53" s="206">
        <v>7.6</v>
      </c>
      <c r="K53" s="207">
        <v>0.214</v>
      </c>
      <c r="L53" s="208"/>
      <c r="M53" s="207"/>
      <c r="N53" s="64" t="str">
        <f t="shared" si="2"/>
        <v>II A</v>
      </c>
      <c r="O53" s="48" t="s">
        <v>673</v>
      </c>
      <c r="P53" s="210" t="s">
        <v>655</v>
      </c>
    </row>
    <row r="54" spans="1:16" s="58" customFormat="1" ht="18" customHeight="1">
      <c r="A54" s="121">
        <v>5</v>
      </c>
      <c r="B54" s="205">
        <v>12</v>
      </c>
      <c r="C54" s="45" t="s">
        <v>254</v>
      </c>
      <c r="D54" s="46" t="s">
        <v>674</v>
      </c>
      <c r="E54" s="47" t="s">
        <v>675</v>
      </c>
      <c r="F54" s="48" t="s">
        <v>257</v>
      </c>
      <c r="G54" s="48" t="s">
        <v>258</v>
      </c>
      <c r="H54" s="48"/>
      <c r="I54" s="122"/>
      <c r="J54" s="206">
        <v>7.7</v>
      </c>
      <c r="K54" s="207">
        <v>0.184</v>
      </c>
      <c r="L54" s="208"/>
      <c r="M54" s="207"/>
      <c r="N54" s="64" t="str">
        <f t="shared" si="2"/>
        <v>III A</v>
      </c>
      <c r="O54" s="48" t="s">
        <v>599</v>
      </c>
      <c r="P54" s="210" t="s">
        <v>676</v>
      </c>
    </row>
    <row r="55" spans="1:16" s="58" customFormat="1" ht="18" customHeight="1">
      <c r="A55" s="121">
        <v>6</v>
      </c>
      <c r="B55" s="205">
        <v>73</v>
      </c>
      <c r="C55" s="45" t="s">
        <v>677</v>
      </c>
      <c r="D55" s="46" t="s">
        <v>678</v>
      </c>
      <c r="E55" s="47" t="s">
        <v>679</v>
      </c>
      <c r="F55" s="48" t="s">
        <v>55</v>
      </c>
      <c r="G55" s="48" t="s">
        <v>39</v>
      </c>
      <c r="H55" s="48"/>
      <c r="I55" s="122"/>
      <c r="J55" s="206">
        <v>7.84</v>
      </c>
      <c r="K55" s="207">
        <v>0.169</v>
      </c>
      <c r="L55" s="208"/>
      <c r="M55" s="207"/>
      <c r="N55" s="64" t="str">
        <f t="shared" si="2"/>
        <v>III A</v>
      </c>
      <c r="O55" s="48" t="s">
        <v>56</v>
      </c>
      <c r="P55" s="210" t="s">
        <v>517</v>
      </c>
    </row>
    <row r="56" spans="1:15" s="213" customFormat="1" ht="18" customHeight="1" thickBot="1">
      <c r="A56" s="82"/>
      <c r="B56" s="82"/>
      <c r="C56" s="202">
        <v>7</v>
      </c>
      <c r="D56" s="94" t="s">
        <v>561</v>
      </c>
      <c r="E56" s="90"/>
      <c r="F56" s="90"/>
      <c r="G56" s="90"/>
      <c r="H56" s="88"/>
      <c r="I56" s="88"/>
      <c r="J56" s="86"/>
      <c r="K56" s="201"/>
      <c r="L56" s="96"/>
      <c r="M56" s="201"/>
      <c r="N56" s="96"/>
      <c r="O56" s="82"/>
    </row>
    <row r="57" spans="1:15" s="214" customFormat="1" ht="18" customHeight="1" thickBot="1">
      <c r="A57" s="203" t="s">
        <v>395</v>
      </c>
      <c r="B57" s="204" t="s">
        <v>126</v>
      </c>
      <c r="C57" s="80" t="s">
        <v>6</v>
      </c>
      <c r="D57" s="79" t="s">
        <v>7</v>
      </c>
      <c r="E57" s="78" t="s">
        <v>8</v>
      </c>
      <c r="F57" s="76" t="s">
        <v>9</v>
      </c>
      <c r="G57" s="76" t="s">
        <v>10</v>
      </c>
      <c r="H57" s="76" t="s">
        <v>11</v>
      </c>
      <c r="I57" s="76" t="s">
        <v>12</v>
      </c>
      <c r="J57" s="78" t="s">
        <v>396</v>
      </c>
      <c r="K57" s="78" t="s">
        <v>397</v>
      </c>
      <c r="L57" s="78" t="s">
        <v>398</v>
      </c>
      <c r="M57" s="78" t="s">
        <v>397</v>
      </c>
      <c r="N57" s="72" t="s">
        <v>14</v>
      </c>
      <c r="O57" s="71" t="s">
        <v>15</v>
      </c>
    </row>
    <row r="58" spans="1:16" s="58" customFormat="1" ht="18" customHeight="1">
      <c r="A58" s="121">
        <v>1</v>
      </c>
      <c r="B58" s="205">
        <v>4</v>
      </c>
      <c r="C58" s="45" t="s">
        <v>680</v>
      </c>
      <c r="D58" s="46" t="s">
        <v>681</v>
      </c>
      <c r="E58" s="47" t="s">
        <v>682</v>
      </c>
      <c r="F58" s="48" t="s">
        <v>257</v>
      </c>
      <c r="G58" s="48" t="s">
        <v>258</v>
      </c>
      <c r="H58" s="48"/>
      <c r="I58" s="122"/>
      <c r="J58" s="206">
        <v>8.03</v>
      </c>
      <c r="K58" s="207">
        <v>0.165</v>
      </c>
      <c r="L58" s="208"/>
      <c r="M58" s="207"/>
      <c r="N58" s="64" t="str">
        <f>IF(ISBLANK(J58),"",IF(J58&lt;=7,"KSM",IF(J58&lt;=7.3,"I A",IF(J58&lt;=7.65,"II A",IF(J58&lt;=8.1,"III A",IF(J58&lt;=8.7,"I JA",IF(J58&lt;=9.15,"II JA",IF(J58&lt;=9.5,"III JA"))))))))</f>
        <v>III A</v>
      </c>
      <c r="O58" s="48" t="s">
        <v>599</v>
      </c>
      <c r="P58" s="210" t="s">
        <v>683</v>
      </c>
    </row>
    <row r="59" spans="1:16" s="58" customFormat="1" ht="18" customHeight="1">
      <c r="A59" s="121">
        <v>2</v>
      </c>
      <c r="B59" s="205">
        <v>118</v>
      </c>
      <c r="C59" s="45" t="s">
        <v>677</v>
      </c>
      <c r="D59" s="46" t="s">
        <v>684</v>
      </c>
      <c r="E59" s="47" t="s">
        <v>685</v>
      </c>
      <c r="F59" s="48" t="s">
        <v>32</v>
      </c>
      <c r="G59" s="48" t="s">
        <v>33</v>
      </c>
      <c r="H59" s="48"/>
      <c r="I59" s="122"/>
      <c r="J59" s="206">
        <v>7.63</v>
      </c>
      <c r="K59" s="207">
        <v>0.16</v>
      </c>
      <c r="L59" s="208"/>
      <c r="M59" s="207"/>
      <c r="N59" s="64" t="str">
        <f>IF(ISBLANK(J59),"",IF(J59&lt;=7,"KSM",IF(J59&lt;=7.3,"I A",IF(J59&lt;=7.65,"II A",IF(J59&lt;=8.1,"III A",IF(J59&lt;=8.7,"I JA",IF(J59&lt;=9.15,"II JA",IF(J59&lt;=9.5,"III JA"))))))))</f>
        <v>II A</v>
      </c>
      <c r="O59" s="48" t="s">
        <v>34</v>
      </c>
      <c r="P59" s="210" t="s">
        <v>686</v>
      </c>
    </row>
    <row r="60" spans="1:16" s="58" customFormat="1" ht="18" customHeight="1">
      <c r="A60" s="121">
        <v>3</v>
      </c>
      <c r="B60" s="205"/>
      <c r="C60" s="45" t="s">
        <v>687</v>
      </c>
      <c r="D60" s="46" t="s">
        <v>688</v>
      </c>
      <c r="E60" s="47" t="s">
        <v>689</v>
      </c>
      <c r="F60" s="48" t="s">
        <v>38</v>
      </c>
      <c r="G60" s="48" t="s">
        <v>39</v>
      </c>
      <c r="H60" s="48"/>
      <c r="I60" s="122"/>
      <c r="J60" s="206">
        <v>7.45</v>
      </c>
      <c r="K60" s="207">
        <v>0.154</v>
      </c>
      <c r="L60" s="208"/>
      <c r="M60" s="207"/>
      <c r="N60" s="64" t="str">
        <f>IF(ISBLANK(J60),"",IF(J60&lt;=7,"KSM",IF(J60&lt;=7.3,"I A",IF(J60&lt;=7.65,"II A",IF(J60&lt;=8.1,"III A",IF(J60&lt;=8.7,"I JA",IF(J60&lt;=9.15,"II JA",IF(J60&lt;=9.5,"III JA"))))))))</f>
        <v>II A</v>
      </c>
      <c r="O60" s="48" t="s">
        <v>329</v>
      </c>
      <c r="P60" s="210" t="s">
        <v>650</v>
      </c>
    </row>
    <row r="61" spans="1:17" s="58" customFormat="1" ht="18" customHeight="1">
      <c r="A61" s="121">
        <v>4</v>
      </c>
      <c r="B61" s="227">
        <v>190</v>
      </c>
      <c r="C61" s="45" t="s">
        <v>169</v>
      </c>
      <c r="D61" s="46" t="s">
        <v>690</v>
      </c>
      <c r="E61" s="47" t="s">
        <v>691</v>
      </c>
      <c r="F61" s="48" t="s">
        <v>263</v>
      </c>
      <c r="G61" s="48" t="s">
        <v>90</v>
      </c>
      <c r="H61" s="48"/>
      <c r="I61" s="122"/>
      <c r="J61" s="206">
        <v>7.52</v>
      </c>
      <c r="K61" s="207">
        <v>0.156</v>
      </c>
      <c r="L61" s="208"/>
      <c r="M61" s="207"/>
      <c r="N61" s="64" t="str">
        <f>IF(ISBLANK(J61),"",IF(J61&lt;=7,"KSM",IF(J61&lt;=7.3,"I A",IF(J61&lt;=7.65,"II A",IF(J61&lt;=8.1,"III A",IF(J61&lt;=8.7,"I JA",IF(J61&lt;=9.15,"II JA",IF(J61&lt;=9.5,"III JA"))))))))</f>
        <v>II A</v>
      </c>
      <c r="O61" s="48" t="s">
        <v>253</v>
      </c>
      <c r="P61" s="228" t="s">
        <v>692</v>
      </c>
      <c r="Q61" s="229" t="s">
        <v>693</v>
      </c>
    </row>
    <row r="62" spans="1:16" s="58" customFormat="1" ht="18" customHeight="1">
      <c r="A62" s="121">
        <v>5</v>
      </c>
      <c r="B62" s="205"/>
      <c r="C62" s="45"/>
      <c r="D62" s="46"/>
      <c r="E62" s="47"/>
      <c r="F62" s="48"/>
      <c r="G62" s="48"/>
      <c r="H62" s="48"/>
      <c r="I62" s="122"/>
      <c r="J62" s="206"/>
      <c r="K62" s="207"/>
      <c r="L62" s="208"/>
      <c r="M62" s="207"/>
      <c r="N62" s="64"/>
      <c r="O62" s="48"/>
      <c r="P62" s="210"/>
    </row>
    <row r="63" spans="1:16" s="58" customFormat="1" ht="18" customHeight="1">
      <c r="A63" s="121">
        <v>6</v>
      </c>
      <c r="B63" s="205">
        <v>10</v>
      </c>
      <c r="C63" s="45" t="s">
        <v>694</v>
      </c>
      <c r="D63" s="46" t="s">
        <v>695</v>
      </c>
      <c r="E63" s="47" t="s">
        <v>696</v>
      </c>
      <c r="F63" s="48" t="s">
        <v>257</v>
      </c>
      <c r="G63" s="48" t="s">
        <v>258</v>
      </c>
      <c r="H63" s="48"/>
      <c r="I63" s="122"/>
      <c r="J63" s="206" t="s">
        <v>152</v>
      </c>
      <c r="K63" s="207">
        <v>0.04</v>
      </c>
      <c r="L63" s="208"/>
      <c r="M63" s="207"/>
      <c r="N63" s="64"/>
      <c r="O63" s="48" t="s">
        <v>599</v>
      </c>
      <c r="P63" s="210" t="s">
        <v>697</v>
      </c>
    </row>
    <row r="64" spans="1:18" s="213" customFormat="1" ht="18" customHeight="1" thickBot="1">
      <c r="A64" s="82"/>
      <c r="B64" s="82"/>
      <c r="C64" s="202">
        <v>8</v>
      </c>
      <c r="D64" s="94" t="s">
        <v>561</v>
      </c>
      <c r="E64" s="90"/>
      <c r="F64" s="90"/>
      <c r="G64" s="90"/>
      <c r="H64" s="88"/>
      <c r="I64" s="88"/>
      <c r="J64" s="86"/>
      <c r="K64" s="201"/>
      <c r="L64" s="96"/>
      <c r="M64" s="201"/>
      <c r="N64" s="96"/>
      <c r="O64" s="82"/>
      <c r="R64" s="58"/>
    </row>
    <row r="65" spans="1:18" s="214" customFormat="1" ht="18" customHeight="1" thickBot="1">
      <c r="A65" s="203" t="s">
        <v>395</v>
      </c>
      <c r="B65" s="204" t="s">
        <v>126</v>
      </c>
      <c r="C65" s="80" t="s">
        <v>6</v>
      </c>
      <c r="D65" s="79" t="s">
        <v>7</v>
      </c>
      <c r="E65" s="78" t="s">
        <v>8</v>
      </c>
      <c r="F65" s="76" t="s">
        <v>9</v>
      </c>
      <c r="G65" s="76" t="s">
        <v>10</v>
      </c>
      <c r="H65" s="76" t="s">
        <v>11</v>
      </c>
      <c r="I65" s="76" t="s">
        <v>12</v>
      </c>
      <c r="J65" s="78" t="s">
        <v>396</v>
      </c>
      <c r="K65" s="78" t="s">
        <v>397</v>
      </c>
      <c r="L65" s="78" t="s">
        <v>398</v>
      </c>
      <c r="M65" s="78" t="s">
        <v>397</v>
      </c>
      <c r="N65" s="72" t="s">
        <v>14</v>
      </c>
      <c r="O65" s="71" t="s">
        <v>15</v>
      </c>
      <c r="R65" s="58"/>
    </row>
    <row r="66" spans="1:16" s="58" customFormat="1" ht="18" customHeight="1">
      <c r="A66" s="121">
        <v>1</v>
      </c>
      <c r="B66" s="205"/>
      <c r="C66" s="45" t="s">
        <v>698</v>
      </c>
      <c r="D66" s="46" t="s">
        <v>699</v>
      </c>
      <c r="E66" s="47" t="s">
        <v>700</v>
      </c>
      <c r="F66" s="48" t="s">
        <v>257</v>
      </c>
      <c r="G66" s="48" t="s">
        <v>258</v>
      </c>
      <c r="H66" s="48"/>
      <c r="I66" s="122"/>
      <c r="J66" s="206">
        <v>7.93</v>
      </c>
      <c r="K66" s="207">
        <v>0.187</v>
      </c>
      <c r="L66" s="208"/>
      <c r="M66" s="207"/>
      <c r="N66" s="64" t="str">
        <f aca="true" t="shared" si="3" ref="N66:N71">IF(ISBLANK(J66),"",IF(J66&lt;=7,"KSM",IF(J66&lt;=7.3,"I A",IF(J66&lt;=7.65,"II A",IF(J66&lt;=8.1,"III A",IF(J66&lt;=8.7,"I JA",IF(J66&lt;=9.15,"II JA",IF(J66&lt;=9.5,"III JA"))))))))</f>
        <v>III A</v>
      </c>
      <c r="O66" s="48" t="s">
        <v>701</v>
      </c>
      <c r="P66" s="210" t="s">
        <v>492</v>
      </c>
    </row>
    <row r="67" spans="1:16" s="58" customFormat="1" ht="18" customHeight="1">
      <c r="A67" s="121">
        <v>2</v>
      </c>
      <c r="B67" s="205">
        <v>157</v>
      </c>
      <c r="C67" s="45" t="s">
        <v>282</v>
      </c>
      <c r="D67" s="46" t="s">
        <v>702</v>
      </c>
      <c r="E67" s="47" t="s">
        <v>703</v>
      </c>
      <c r="F67" s="48" t="s">
        <v>624</v>
      </c>
      <c r="G67" s="48" t="s">
        <v>162</v>
      </c>
      <c r="H67" s="48" t="s">
        <v>625</v>
      </c>
      <c r="I67" s="122" t="s">
        <v>50</v>
      </c>
      <c r="J67" s="206">
        <v>7.7</v>
      </c>
      <c r="K67" s="207">
        <v>0.163</v>
      </c>
      <c r="L67" s="208"/>
      <c r="M67" s="207"/>
      <c r="N67" s="64" t="str">
        <f t="shared" si="3"/>
        <v>III A</v>
      </c>
      <c r="O67" s="48" t="s">
        <v>626</v>
      </c>
      <c r="P67" s="210" t="s">
        <v>686</v>
      </c>
    </row>
    <row r="68" spans="1:16" s="58" customFormat="1" ht="18" customHeight="1">
      <c r="A68" s="121">
        <v>3</v>
      </c>
      <c r="B68" s="205">
        <v>69</v>
      </c>
      <c r="C68" s="45" t="s">
        <v>704</v>
      </c>
      <c r="D68" s="46" t="s">
        <v>705</v>
      </c>
      <c r="E68" s="47" t="s">
        <v>706</v>
      </c>
      <c r="F68" s="48" t="s">
        <v>38</v>
      </c>
      <c r="G68" s="48" t="s">
        <v>39</v>
      </c>
      <c r="H68" s="48"/>
      <c r="I68" s="122"/>
      <c r="J68" s="206">
        <v>7.64</v>
      </c>
      <c r="K68" s="207">
        <v>0.162</v>
      </c>
      <c r="L68" s="208"/>
      <c r="M68" s="207"/>
      <c r="N68" s="64" t="str">
        <f t="shared" si="3"/>
        <v>II A</v>
      </c>
      <c r="O68" s="48" t="s">
        <v>56</v>
      </c>
      <c r="P68" s="210" t="s">
        <v>707</v>
      </c>
    </row>
    <row r="69" spans="1:16" s="58" customFormat="1" ht="18" customHeight="1">
      <c r="A69" s="121">
        <v>4</v>
      </c>
      <c r="B69" s="205"/>
      <c r="C69" s="45" t="s">
        <v>596</v>
      </c>
      <c r="D69" s="46" t="s">
        <v>708</v>
      </c>
      <c r="E69" s="47" t="s">
        <v>709</v>
      </c>
      <c r="F69" s="48" t="s">
        <v>231</v>
      </c>
      <c r="G69" s="48"/>
      <c r="H69" s="48"/>
      <c r="I69" s="122"/>
      <c r="J69" s="206">
        <v>7.46</v>
      </c>
      <c r="K69" s="207">
        <v>0.162</v>
      </c>
      <c r="L69" s="208"/>
      <c r="M69" s="207"/>
      <c r="N69" s="64" t="str">
        <f t="shared" si="3"/>
        <v>II A</v>
      </c>
      <c r="O69" s="48" t="s">
        <v>232</v>
      </c>
      <c r="P69" s="210" t="s">
        <v>710</v>
      </c>
    </row>
    <row r="70" spans="1:16" s="58" customFormat="1" ht="18" customHeight="1">
      <c r="A70" s="121">
        <v>5</v>
      </c>
      <c r="B70" s="205">
        <v>7</v>
      </c>
      <c r="C70" s="45" t="s">
        <v>694</v>
      </c>
      <c r="D70" s="46" t="s">
        <v>711</v>
      </c>
      <c r="E70" s="47" t="s">
        <v>712</v>
      </c>
      <c r="F70" s="48" t="s">
        <v>257</v>
      </c>
      <c r="G70" s="48" t="s">
        <v>258</v>
      </c>
      <c r="H70" s="48"/>
      <c r="I70" s="122"/>
      <c r="J70" s="206">
        <v>7.65</v>
      </c>
      <c r="K70" s="207">
        <v>0.173</v>
      </c>
      <c r="L70" s="208"/>
      <c r="M70" s="207"/>
      <c r="N70" s="64" t="str">
        <f t="shared" si="3"/>
        <v>II A</v>
      </c>
      <c r="O70" s="48" t="s">
        <v>599</v>
      </c>
      <c r="P70" s="210" t="s">
        <v>713</v>
      </c>
    </row>
    <row r="71" spans="1:16" s="58" customFormat="1" ht="18" customHeight="1">
      <c r="A71" s="121">
        <v>6</v>
      </c>
      <c r="B71" s="205"/>
      <c r="C71" s="45" t="s">
        <v>326</v>
      </c>
      <c r="D71" s="46" t="s">
        <v>325</v>
      </c>
      <c r="E71" s="47" t="s">
        <v>324</v>
      </c>
      <c r="F71" s="48" t="s">
        <v>32</v>
      </c>
      <c r="G71" s="48" t="s">
        <v>33</v>
      </c>
      <c r="H71" s="48"/>
      <c r="I71" s="122"/>
      <c r="J71" s="206">
        <v>7.97</v>
      </c>
      <c r="K71" s="207">
        <v>0.183</v>
      </c>
      <c r="L71" s="208"/>
      <c r="M71" s="207"/>
      <c r="N71" s="64" t="str">
        <f t="shared" si="3"/>
        <v>III A</v>
      </c>
      <c r="O71" s="48" t="s">
        <v>323</v>
      </c>
      <c r="P71" s="210" t="s">
        <v>714</v>
      </c>
    </row>
  </sheetData>
  <sheetProtection/>
  <printOptions horizontalCentered="1"/>
  <pageMargins left="0.3937007874015748" right="0.3937007874015748" top="0.2362204724409449" bottom="0.1968503937007874" header="0.3937007874015748" footer="0.35433070866141736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7109375" style="58" customWidth="1"/>
    <col min="2" max="2" width="5.7109375" style="58" hidden="1" customWidth="1"/>
    <col min="3" max="3" width="11.140625" style="58" customWidth="1"/>
    <col min="4" max="4" width="15.421875" style="58" customWidth="1"/>
    <col min="5" max="5" width="10.28125" style="61" customWidth="1"/>
    <col min="6" max="6" width="13.421875" style="60" customWidth="1"/>
    <col min="7" max="7" width="15.00390625" style="60" customWidth="1"/>
    <col min="8" max="8" width="11.57421875" style="60" customWidth="1"/>
    <col min="9" max="9" width="5.8515625" style="60" customWidth="1"/>
    <col min="10" max="10" width="8.140625" style="201" hidden="1" customWidth="1"/>
    <col min="11" max="11" width="4.8515625" style="201" hidden="1" customWidth="1"/>
    <col min="12" max="12" width="7.57421875" style="92" customWidth="1"/>
    <col min="13" max="13" width="4.8515625" style="201" bestFit="1" customWidth="1"/>
    <col min="14" max="14" width="5.28125" style="92" bestFit="1" customWidth="1"/>
    <col min="15" max="15" width="22.57421875" style="91" bestFit="1" customWidth="1"/>
    <col min="16" max="16" width="3.140625" style="211" hidden="1" customWidth="1"/>
    <col min="17" max="17" width="5.00390625" style="211" customWidth="1"/>
    <col min="18" max="16384" width="9.140625" style="211" customWidth="1"/>
  </cols>
  <sheetData>
    <row r="1" spans="1:14" s="85" customFormat="1" ht="15.75">
      <c r="A1" s="99" t="s">
        <v>0</v>
      </c>
      <c r="D1" s="90"/>
      <c r="E1" s="89"/>
      <c r="F1" s="89"/>
      <c r="G1" s="89"/>
      <c r="H1" s="97"/>
      <c r="I1" s="97"/>
      <c r="J1" s="96"/>
      <c r="K1" s="96"/>
      <c r="L1" s="98"/>
      <c r="M1" s="96"/>
      <c r="N1" s="98"/>
    </row>
    <row r="2" spans="1:14" s="85" customFormat="1" ht="15.75">
      <c r="A2" s="85" t="s">
        <v>1</v>
      </c>
      <c r="D2" s="90"/>
      <c r="E2" s="89"/>
      <c r="F2" s="89"/>
      <c r="G2" s="97"/>
      <c r="H2" s="97"/>
      <c r="I2" s="96"/>
      <c r="J2" s="96"/>
      <c r="K2" s="96"/>
      <c r="L2" s="96"/>
      <c r="M2" s="96"/>
      <c r="N2" s="95"/>
    </row>
    <row r="3" spans="3:13" ht="12.75">
      <c r="C3" s="94"/>
      <c r="K3" s="92"/>
      <c r="M3" s="92"/>
    </row>
    <row r="4" spans="1:15" s="213" customFormat="1" ht="15.75">
      <c r="A4" s="82"/>
      <c r="B4" s="82"/>
      <c r="C4" s="85" t="s">
        <v>560</v>
      </c>
      <c r="D4" s="85"/>
      <c r="E4" s="90"/>
      <c r="F4" s="90"/>
      <c r="G4" s="90"/>
      <c r="H4" s="88"/>
      <c r="I4" s="88"/>
      <c r="J4" s="86"/>
      <c r="K4" s="201"/>
      <c r="L4" s="96"/>
      <c r="M4" s="201"/>
      <c r="N4" s="96"/>
      <c r="O4" s="82"/>
    </row>
    <row r="5" spans="1:15" s="213" customFormat="1" ht="18" customHeight="1" thickBot="1">
      <c r="A5" s="82"/>
      <c r="B5" s="82"/>
      <c r="C5" s="202"/>
      <c r="D5" s="94" t="s">
        <v>125</v>
      </c>
      <c r="E5" s="90"/>
      <c r="F5" s="90"/>
      <c r="G5" s="90"/>
      <c r="H5" s="88"/>
      <c r="I5" s="88"/>
      <c r="J5" s="86"/>
      <c r="K5" s="201"/>
      <c r="L5" s="96"/>
      <c r="M5" s="201"/>
      <c r="N5" s="96"/>
      <c r="O5" s="82"/>
    </row>
    <row r="6" spans="1:15" s="214" customFormat="1" ht="18" customHeight="1" thickBot="1">
      <c r="A6" s="203" t="s">
        <v>395</v>
      </c>
      <c r="B6" s="204" t="s">
        <v>126</v>
      </c>
      <c r="C6" s="80" t="s">
        <v>6</v>
      </c>
      <c r="D6" s="79" t="s">
        <v>7</v>
      </c>
      <c r="E6" s="78" t="s">
        <v>8</v>
      </c>
      <c r="F6" s="76" t="s">
        <v>9</v>
      </c>
      <c r="G6" s="76" t="s">
        <v>10</v>
      </c>
      <c r="H6" s="76" t="s">
        <v>11</v>
      </c>
      <c r="I6" s="76" t="s">
        <v>12</v>
      </c>
      <c r="J6" s="78" t="s">
        <v>396</v>
      </c>
      <c r="K6" s="78" t="s">
        <v>397</v>
      </c>
      <c r="L6" s="78" t="s">
        <v>398</v>
      </c>
      <c r="M6" s="78" t="s">
        <v>397</v>
      </c>
      <c r="N6" s="72" t="s">
        <v>14</v>
      </c>
      <c r="O6" s="71" t="s">
        <v>15</v>
      </c>
    </row>
    <row r="7" spans="1:16" s="58" customFormat="1" ht="18" customHeight="1">
      <c r="A7" s="121">
        <v>1</v>
      </c>
      <c r="B7" s="205"/>
      <c r="C7" s="45" t="s">
        <v>687</v>
      </c>
      <c r="D7" s="46" t="s">
        <v>688</v>
      </c>
      <c r="E7" s="47" t="s">
        <v>689</v>
      </c>
      <c r="F7" s="48" t="s">
        <v>38</v>
      </c>
      <c r="G7" s="48" t="s">
        <v>39</v>
      </c>
      <c r="H7" s="48"/>
      <c r="I7" s="122"/>
      <c r="J7" s="206">
        <v>7.45</v>
      </c>
      <c r="K7" s="207">
        <v>0.154</v>
      </c>
      <c r="L7" s="208">
        <v>7.38</v>
      </c>
      <c r="M7" s="207">
        <v>0.187</v>
      </c>
      <c r="N7" s="64" t="str">
        <f aca="true" t="shared" si="0" ref="N7:N12">IF(ISBLANK(J7),"",IF(J7&lt;=7,"KSM",IF(J7&lt;=7.3,"I A",IF(J7&lt;=7.65,"II A",IF(J7&lt;=8.1,"III A",IF(J7&lt;=8.7,"I JA",IF(J7&lt;=9.15,"II JA",IF(J7&lt;=9.5,"III JA"))))))))</f>
        <v>II A</v>
      </c>
      <c r="O7" s="48" t="s">
        <v>329</v>
      </c>
      <c r="P7" s="210" t="s">
        <v>650</v>
      </c>
    </row>
    <row r="8" spans="1:16" s="58" customFormat="1" ht="18" customHeight="1">
      <c r="A8" s="121">
        <v>2</v>
      </c>
      <c r="B8" s="205"/>
      <c r="C8" s="45" t="s">
        <v>254</v>
      </c>
      <c r="D8" s="46" t="s">
        <v>629</v>
      </c>
      <c r="E8" s="47" t="s">
        <v>630</v>
      </c>
      <c r="F8" s="48" t="s">
        <v>631</v>
      </c>
      <c r="G8" s="48" t="s">
        <v>220</v>
      </c>
      <c r="H8" s="48"/>
      <c r="I8" s="122"/>
      <c r="J8" s="206">
        <v>7.37</v>
      </c>
      <c r="K8" s="207">
        <v>0.133</v>
      </c>
      <c r="L8" s="208">
        <v>7.42</v>
      </c>
      <c r="M8" s="207">
        <v>0.172</v>
      </c>
      <c r="N8" s="64" t="str">
        <f t="shared" si="0"/>
        <v>II A</v>
      </c>
      <c r="O8" s="48" t="s">
        <v>632</v>
      </c>
      <c r="P8" s="210" t="s">
        <v>633</v>
      </c>
    </row>
    <row r="9" spans="1:17" s="58" customFormat="1" ht="18" customHeight="1">
      <c r="A9" s="121">
        <v>3</v>
      </c>
      <c r="B9" s="205">
        <v>114</v>
      </c>
      <c r="C9" s="45" t="s">
        <v>608</v>
      </c>
      <c r="D9" s="46" t="s">
        <v>609</v>
      </c>
      <c r="E9" s="47" t="s">
        <v>610</v>
      </c>
      <c r="F9" s="48" t="s">
        <v>573</v>
      </c>
      <c r="G9" s="48" t="s">
        <v>406</v>
      </c>
      <c r="H9" s="48"/>
      <c r="I9" s="122"/>
      <c r="J9" s="206">
        <v>7.05</v>
      </c>
      <c r="K9" s="207">
        <v>0.177</v>
      </c>
      <c r="L9" s="208" t="s">
        <v>152</v>
      </c>
      <c r="M9" s="207">
        <v>0.078</v>
      </c>
      <c r="N9" s="64" t="str">
        <f t="shared" si="0"/>
        <v>I A</v>
      </c>
      <c r="O9" s="48" t="s">
        <v>611</v>
      </c>
      <c r="P9" s="210" t="s">
        <v>612</v>
      </c>
      <c r="Q9" s="229" t="s">
        <v>693</v>
      </c>
    </row>
    <row r="10" spans="1:16" s="58" customFormat="1" ht="18" customHeight="1">
      <c r="A10" s="121">
        <v>4</v>
      </c>
      <c r="B10" s="205">
        <v>127</v>
      </c>
      <c r="C10" s="45" t="s">
        <v>592</v>
      </c>
      <c r="D10" s="46" t="s">
        <v>593</v>
      </c>
      <c r="E10" s="47" t="s">
        <v>594</v>
      </c>
      <c r="F10" s="48" t="s">
        <v>32</v>
      </c>
      <c r="G10" s="48" t="s">
        <v>33</v>
      </c>
      <c r="H10" s="48"/>
      <c r="I10" s="122"/>
      <c r="J10" s="206">
        <v>7.3</v>
      </c>
      <c r="K10" s="207">
        <v>0.124</v>
      </c>
      <c r="L10" s="208" t="s">
        <v>152</v>
      </c>
      <c r="M10" s="207">
        <v>0.084</v>
      </c>
      <c r="N10" s="64" t="str">
        <f t="shared" si="0"/>
        <v>I A</v>
      </c>
      <c r="O10" s="48" t="s">
        <v>323</v>
      </c>
      <c r="P10" s="210" t="s">
        <v>595</v>
      </c>
    </row>
    <row r="11" spans="1:16" s="58" customFormat="1" ht="18" customHeight="1">
      <c r="A11" s="121">
        <v>5</v>
      </c>
      <c r="B11" s="205">
        <v>85</v>
      </c>
      <c r="C11" s="45" t="s">
        <v>566</v>
      </c>
      <c r="D11" s="46" t="s">
        <v>668</v>
      </c>
      <c r="E11" s="47" t="s">
        <v>669</v>
      </c>
      <c r="F11" s="48" t="s">
        <v>38</v>
      </c>
      <c r="G11" s="48" t="s">
        <v>39</v>
      </c>
      <c r="H11" s="48"/>
      <c r="I11" s="122"/>
      <c r="J11" s="206">
        <v>7.44</v>
      </c>
      <c r="K11" s="207">
        <v>0.168</v>
      </c>
      <c r="L11" s="208">
        <v>7.44</v>
      </c>
      <c r="M11" s="207">
        <v>0.17</v>
      </c>
      <c r="N11" s="64" t="str">
        <f t="shared" si="0"/>
        <v>II A</v>
      </c>
      <c r="O11" s="48" t="s">
        <v>415</v>
      </c>
      <c r="P11" s="210" t="s">
        <v>575</v>
      </c>
    </row>
    <row r="12" spans="1:16" s="58" customFormat="1" ht="18" customHeight="1">
      <c r="A12" s="121">
        <v>6</v>
      </c>
      <c r="B12" s="205"/>
      <c r="C12" s="45" t="s">
        <v>332</v>
      </c>
      <c r="D12" s="46" t="s">
        <v>646</v>
      </c>
      <c r="E12" s="47" t="s">
        <v>647</v>
      </c>
      <c r="F12" s="48" t="s">
        <v>648</v>
      </c>
      <c r="G12" s="48" t="s">
        <v>490</v>
      </c>
      <c r="H12" s="48"/>
      <c r="I12" s="122" t="s">
        <v>50</v>
      </c>
      <c r="J12" s="206">
        <v>7.45</v>
      </c>
      <c r="K12" s="207">
        <v>0.153</v>
      </c>
      <c r="L12" s="208">
        <v>7.41</v>
      </c>
      <c r="M12" s="207">
        <v>0.146</v>
      </c>
      <c r="N12" s="64" t="str">
        <f t="shared" si="0"/>
        <v>II A</v>
      </c>
      <c r="O12" s="48" t="s">
        <v>649</v>
      </c>
      <c r="P12" s="210" t="s">
        <v>650</v>
      </c>
    </row>
  </sheetData>
  <sheetProtection/>
  <printOptions horizontalCentered="1"/>
  <pageMargins left="0.3937007874015748" right="0.3937007874015748" top="0.2362204724409449" bottom="0.1968503937007874" header="0.3937007874015748" footer="0.35433070866141736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S5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7109375" style="58" customWidth="1"/>
    <col min="2" max="2" width="5.7109375" style="58" hidden="1" customWidth="1"/>
    <col min="3" max="3" width="11.140625" style="58" customWidth="1"/>
    <col min="4" max="4" width="15.421875" style="58" customWidth="1"/>
    <col min="5" max="5" width="10.28125" style="61" customWidth="1"/>
    <col min="6" max="6" width="13.421875" style="60" customWidth="1"/>
    <col min="7" max="7" width="15.00390625" style="60" customWidth="1"/>
    <col min="8" max="8" width="11.57421875" style="60" customWidth="1"/>
    <col min="9" max="9" width="5.8515625" style="60" customWidth="1"/>
    <col min="10" max="10" width="8.140625" style="201" customWidth="1"/>
    <col min="11" max="11" width="4.8515625" style="201" bestFit="1" customWidth="1"/>
    <col min="12" max="12" width="7.57421875" style="92" customWidth="1"/>
    <col min="13" max="13" width="4.8515625" style="201" bestFit="1" customWidth="1"/>
    <col min="14" max="14" width="5.28125" style="92" bestFit="1" customWidth="1"/>
    <col min="15" max="15" width="22.57421875" style="91" bestFit="1" customWidth="1"/>
    <col min="16" max="16" width="0" style="211" hidden="1" customWidth="1"/>
    <col min="17" max="17" width="5.7109375" style="212" hidden="1" customWidth="1"/>
    <col min="18" max="18" width="4.28125" style="212" hidden="1" customWidth="1"/>
    <col min="19" max="19" width="5.00390625" style="211" customWidth="1"/>
    <col min="20" max="16384" width="9.140625" style="211" customWidth="1"/>
  </cols>
  <sheetData>
    <row r="1" spans="1:18" s="85" customFormat="1" ht="15.75">
      <c r="A1" s="99" t="s">
        <v>0</v>
      </c>
      <c r="D1" s="90"/>
      <c r="E1" s="89"/>
      <c r="F1" s="89"/>
      <c r="G1" s="89"/>
      <c r="H1" s="97"/>
      <c r="I1" s="97"/>
      <c r="J1" s="96"/>
      <c r="K1" s="96"/>
      <c r="L1" s="98"/>
      <c r="M1" s="96"/>
      <c r="N1" s="98"/>
      <c r="Q1" s="197"/>
      <c r="R1" s="197"/>
    </row>
    <row r="2" spans="1:18" s="85" customFormat="1" ht="15.75">
      <c r="A2" s="85" t="s">
        <v>1</v>
      </c>
      <c r="D2" s="90"/>
      <c r="E2" s="89"/>
      <c r="F2" s="89"/>
      <c r="G2" s="97"/>
      <c r="H2" s="97"/>
      <c r="I2" s="96"/>
      <c r="J2" s="96"/>
      <c r="K2" s="96"/>
      <c r="L2" s="96"/>
      <c r="M2" s="96"/>
      <c r="N2" s="95"/>
      <c r="Q2" s="197"/>
      <c r="R2" s="197"/>
    </row>
    <row r="3" spans="3:13" ht="12.75">
      <c r="C3" s="94"/>
      <c r="K3" s="92"/>
      <c r="M3" s="92"/>
    </row>
    <row r="4" spans="1:18" s="213" customFormat="1" ht="15.75">
      <c r="A4" s="82"/>
      <c r="B4" s="82"/>
      <c r="C4" s="85" t="s">
        <v>560</v>
      </c>
      <c r="D4" s="85"/>
      <c r="E4" s="90"/>
      <c r="F4" s="90"/>
      <c r="G4" s="90"/>
      <c r="H4" s="88"/>
      <c r="I4" s="88"/>
      <c r="J4" s="88"/>
      <c r="K4" s="88"/>
      <c r="L4" s="92"/>
      <c r="M4" s="92"/>
      <c r="N4" s="92"/>
      <c r="O4" s="82"/>
      <c r="Q4" s="212"/>
      <c r="R4" s="212"/>
    </row>
    <row r="5" spans="1:18" s="213" customFormat="1" ht="18" customHeight="1" thickBot="1">
      <c r="A5" s="82"/>
      <c r="B5" s="82"/>
      <c r="C5" s="202"/>
      <c r="D5" s="94" t="s">
        <v>558</v>
      </c>
      <c r="E5" s="90"/>
      <c r="F5" s="90"/>
      <c r="G5" s="90"/>
      <c r="H5" s="88"/>
      <c r="I5" s="88"/>
      <c r="J5" s="86"/>
      <c r="K5" s="201"/>
      <c r="L5" s="96"/>
      <c r="M5" s="201"/>
      <c r="N5" s="96"/>
      <c r="O5" s="82"/>
      <c r="Q5" s="212"/>
      <c r="R5" s="212"/>
    </row>
    <row r="6" spans="1:18" s="214" customFormat="1" ht="18" customHeight="1" thickBot="1">
      <c r="A6" s="203" t="s">
        <v>122</v>
      </c>
      <c r="B6" s="204" t="s">
        <v>126</v>
      </c>
      <c r="C6" s="80" t="s">
        <v>6</v>
      </c>
      <c r="D6" s="79" t="s">
        <v>7</v>
      </c>
      <c r="E6" s="78" t="s">
        <v>8</v>
      </c>
      <c r="F6" s="76" t="s">
        <v>9</v>
      </c>
      <c r="G6" s="76" t="s">
        <v>10</v>
      </c>
      <c r="H6" s="76" t="s">
        <v>11</v>
      </c>
      <c r="I6" s="76" t="s">
        <v>12</v>
      </c>
      <c r="J6" s="78" t="s">
        <v>396</v>
      </c>
      <c r="K6" s="78" t="s">
        <v>397</v>
      </c>
      <c r="L6" s="78" t="s">
        <v>398</v>
      </c>
      <c r="M6" s="78" t="s">
        <v>397</v>
      </c>
      <c r="N6" s="72" t="s">
        <v>14</v>
      </c>
      <c r="O6" s="71" t="s">
        <v>15</v>
      </c>
      <c r="Q6" s="215"/>
      <c r="R6" s="215"/>
    </row>
    <row r="7" spans="1:18" s="58" customFormat="1" ht="18" customHeight="1">
      <c r="A7" s="121">
        <v>1</v>
      </c>
      <c r="B7" s="205"/>
      <c r="C7" s="45" t="s">
        <v>687</v>
      </c>
      <c r="D7" s="46" t="s">
        <v>688</v>
      </c>
      <c r="E7" s="47" t="s">
        <v>689</v>
      </c>
      <c r="F7" s="48" t="s">
        <v>38</v>
      </c>
      <c r="G7" s="48" t="s">
        <v>39</v>
      </c>
      <c r="H7" s="48"/>
      <c r="I7" s="122">
        <v>18</v>
      </c>
      <c r="J7" s="206">
        <v>7.45</v>
      </c>
      <c r="K7" s="207">
        <v>0.154</v>
      </c>
      <c r="L7" s="208">
        <v>7.38</v>
      </c>
      <c r="M7" s="207">
        <v>0.187</v>
      </c>
      <c r="N7" s="64" t="str">
        <f>IF(ISBLANK(L7),"",IF(L7&lt;=7,"KSM",IF(L7&lt;=7.3,"I A",IF(L7&lt;=7.65,"II A",IF(L7&lt;=8.1,"III A",IF(L7&lt;=8.7,"I JA",IF(L7&lt;=9.15,"II JA",IF(L7&lt;=9.5,"III JA"))))))))</f>
        <v>II A</v>
      </c>
      <c r="O7" s="48" t="s">
        <v>329</v>
      </c>
      <c r="P7" s="210" t="s">
        <v>650</v>
      </c>
      <c r="Q7" s="199">
        <v>7</v>
      </c>
      <c r="R7" s="199">
        <v>3</v>
      </c>
    </row>
    <row r="8" spans="1:18" s="58" customFormat="1" ht="18" customHeight="1">
      <c r="A8" s="121">
        <v>2</v>
      </c>
      <c r="B8" s="205"/>
      <c r="C8" s="45" t="s">
        <v>332</v>
      </c>
      <c r="D8" s="46" t="s">
        <v>646</v>
      </c>
      <c r="E8" s="47" t="s">
        <v>647</v>
      </c>
      <c r="F8" s="48" t="s">
        <v>648</v>
      </c>
      <c r="G8" s="48" t="s">
        <v>490</v>
      </c>
      <c r="H8" s="48"/>
      <c r="I8" s="122" t="s">
        <v>50</v>
      </c>
      <c r="J8" s="206">
        <v>7.45</v>
      </c>
      <c r="K8" s="207">
        <v>0.153</v>
      </c>
      <c r="L8" s="208">
        <v>7.41</v>
      </c>
      <c r="M8" s="207">
        <v>0.146</v>
      </c>
      <c r="N8" s="64" t="str">
        <f>IF(ISBLANK(L8),"",IF(L8&lt;=7,"KSM",IF(L8&lt;=7.3,"I A",IF(L8&lt;=7.65,"II A",IF(L8&lt;=8.1,"III A",IF(L8&lt;=8.7,"I JA",IF(L8&lt;=9.15,"II JA",IF(L8&lt;=9.5,"III JA"))))))))</f>
        <v>II A</v>
      </c>
      <c r="O8" s="48" t="s">
        <v>649</v>
      </c>
      <c r="P8" s="210" t="s">
        <v>650</v>
      </c>
      <c r="Q8" s="199">
        <v>6</v>
      </c>
      <c r="R8" s="199">
        <v>3</v>
      </c>
    </row>
    <row r="9" spans="1:18" s="58" customFormat="1" ht="18" customHeight="1">
      <c r="A9" s="121">
        <v>3</v>
      </c>
      <c r="B9" s="205"/>
      <c r="C9" s="45" t="s">
        <v>254</v>
      </c>
      <c r="D9" s="46" t="s">
        <v>629</v>
      </c>
      <c r="E9" s="47" t="s">
        <v>630</v>
      </c>
      <c r="F9" s="48" t="s">
        <v>631</v>
      </c>
      <c r="G9" s="48" t="s">
        <v>220</v>
      </c>
      <c r="H9" s="48"/>
      <c r="I9" s="122">
        <v>14</v>
      </c>
      <c r="J9" s="208">
        <v>7.37</v>
      </c>
      <c r="K9" s="207">
        <v>0.133</v>
      </c>
      <c r="L9" s="206">
        <v>7.42</v>
      </c>
      <c r="M9" s="207">
        <v>0.172</v>
      </c>
      <c r="N9" s="64" t="str">
        <f>IF(ISBLANK(J9),"",IF(J9&lt;=7,"KSM",IF(J9&lt;=7.3,"I A",IF(J9&lt;=7.65,"II A",IF(J9&lt;=8.1,"III A",IF(J9&lt;=8.7,"I JA",IF(J9&lt;=9.15,"II JA",IF(J9&lt;=9.5,"III JA"))))))))</f>
        <v>II A</v>
      </c>
      <c r="O9" s="48" t="s">
        <v>632</v>
      </c>
      <c r="P9" s="210" t="s">
        <v>633</v>
      </c>
      <c r="Q9" s="199">
        <v>3</v>
      </c>
      <c r="R9" s="199">
        <v>3</v>
      </c>
    </row>
    <row r="10" spans="1:18" s="58" customFormat="1" ht="18" customHeight="1">
      <c r="A10" s="121">
        <v>4</v>
      </c>
      <c r="B10" s="205">
        <v>85</v>
      </c>
      <c r="C10" s="45" t="s">
        <v>566</v>
      </c>
      <c r="D10" s="46" t="s">
        <v>668</v>
      </c>
      <c r="E10" s="47" t="s">
        <v>669</v>
      </c>
      <c r="F10" s="48" t="s">
        <v>38</v>
      </c>
      <c r="G10" s="48" t="s">
        <v>39</v>
      </c>
      <c r="H10" s="48"/>
      <c r="I10" s="122">
        <v>11</v>
      </c>
      <c r="J10" s="206">
        <v>7.44</v>
      </c>
      <c r="K10" s="207">
        <v>0.168</v>
      </c>
      <c r="L10" s="208">
        <v>7.44</v>
      </c>
      <c r="M10" s="207">
        <v>0.17</v>
      </c>
      <c r="N10" s="64" t="str">
        <f>IF(ISBLANK(L10),"",IF(L10&lt;=7,"KSM",IF(L10&lt;=7.3,"I A",IF(L10&lt;=7.65,"II A",IF(L10&lt;=8.1,"III A",IF(L10&lt;=8.7,"I JA",IF(L10&lt;=9.15,"II JA",IF(L10&lt;=9.5,"III JA"))))))))</f>
        <v>II A</v>
      </c>
      <c r="O10" s="48" t="s">
        <v>415</v>
      </c>
      <c r="P10" s="210" t="s">
        <v>575</v>
      </c>
      <c r="Q10" s="199">
        <v>5</v>
      </c>
      <c r="R10" s="199">
        <v>3</v>
      </c>
    </row>
    <row r="11" spans="1:19" s="58" customFormat="1" ht="18" customHeight="1">
      <c r="A11" s="121">
        <v>5</v>
      </c>
      <c r="B11" s="205">
        <v>114</v>
      </c>
      <c r="C11" s="45" t="s">
        <v>608</v>
      </c>
      <c r="D11" s="46" t="s">
        <v>609</v>
      </c>
      <c r="E11" s="47" t="s">
        <v>610</v>
      </c>
      <c r="F11" s="48" t="s">
        <v>573</v>
      </c>
      <c r="G11" s="48" t="s">
        <v>406</v>
      </c>
      <c r="H11" s="48"/>
      <c r="I11" s="122">
        <v>9</v>
      </c>
      <c r="J11" s="206">
        <v>7.05</v>
      </c>
      <c r="K11" s="207">
        <v>0.177</v>
      </c>
      <c r="L11" s="208" t="s">
        <v>152</v>
      </c>
      <c r="M11" s="207">
        <v>0.078</v>
      </c>
      <c r="N11" s="64" t="str">
        <f>IF(ISBLANK(J11),"",IF(J11&lt;=7,"KSM",IF(J11&lt;=7.3,"I A",IF(J11&lt;=7.65,"II A",IF(J11&lt;=8.1,"III A",IF(J11&lt;=8.7,"I JA",IF(J11&lt;=9.15,"II JA",IF(J11&lt;=9.5,"III JA"))))))))</f>
        <v>I A</v>
      </c>
      <c r="O11" s="48" t="s">
        <v>611</v>
      </c>
      <c r="P11" s="210" t="s">
        <v>612</v>
      </c>
      <c r="Q11" s="199">
        <v>1</v>
      </c>
      <c r="R11" s="199">
        <v>3</v>
      </c>
      <c r="S11" s="229"/>
    </row>
    <row r="12" spans="1:18" s="58" customFormat="1" ht="18" customHeight="1">
      <c r="A12" s="121">
        <v>6</v>
      </c>
      <c r="B12" s="205">
        <v>127</v>
      </c>
      <c r="C12" s="45" t="s">
        <v>592</v>
      </c>
      <c r="D12" s="46" t="s">
        <v>593</v>
      </c>
      <c r="E12" s="47" t="s">
        <v>594</v>
      </c>
      <c r="F12" s="48" t="s">
        <v>32</v>
      </c>
      <c r="G12" s="48" t="s">
        <v>33</v>
      </c>
      <c r="H12" s="48"/>
      <c r="I12" s="122">
        <v>8</v>
      </c>
      <c r="J12" s="206">
        <v>7.3</v>
      </c>
      <c r="K12" s="207">
        <v>0.124</v>
      </c>
      <c r="L12" s="208" t="s">
        <v>152</v>
      </c>
      <c r="M12" s="207">
        <v>0.084</v>
      </c>
      <c r="N12" s="64" t="str">
        <f>IF(ISBLANK(J12),"",IF(J12&lt;=7,"KSM",IF(J12&lt;=7.3,"I A",IF(J12&lt;=7.65,"II A",IF(J12&lt;=8.1,"III A",IF(J12&lt;=8.7,"I JA",IF(J12&lt;=9.15,"II JA",IF(J12&lt;=9.5,"III JA"))))))))</f>
        <v>I A</v>
      </c>
      <c r="O12" s="48" t="s">
        <v>323</v>
      </c>
      <c r="P12" s="210" t="s">
        <v>595</v>
      </c>
      <c r="Q12" s="199">
        <v>2</v>
      </c>
      <c r="R12" s="199">
        <v>3</v>
      </c>
    </row>
    <row r="13" spans="1:18" s="58" customFormat="1" ht="18" customHeight="1">
      <c r="A13" s="121">
        <v>7</v>
      </c>
      <c r="B13" s="205">
        <v>112</v>
      </c>
      <c r="C13" s="45" t="s">
        <v>570</v>
      </c>
      <c r="D13" s="46" t="s">
        <v>571</v>
      </c>
      <c r="E13" s="47" t="s">
        <v>572</v>
      </c>
      <c r="F13" s="48" t="s">
        <v>573</v>
      </c>
      <c r="G13" s="48" t="s">
        <v>406</v>
      </c>
      <c r="H13" s="48"/>
      <c r="I13" s="122">
        <v>6.5</v>
      </c>
      <c r="J13" s="206">
        <v>7.46</v>
      </c>
      <c r="K13" s="207">
        <v>0.212</v>
      </c>
      <c r="L13" s="208"/>
      <c r="M13" s="207"/>
      <c r="N13" s="64" t="str">
        <f aca="true" t="shared" si="0" ref="N13:N47">IF(ISBLANK(J13),"",IF(J13&lt;=7,"KSM",IF(J13&lt;=7.3,"I A",IF(J13&lt;=7.65,"II A",IF(J13&lt;=8.1,"III A",IF(J13&lt;=8.7,"I JA",IF(J13&lt;=9.15,"II JA",IF(J13&lt;=9.5,"III JA"))))))))</f>
        <v>II A</v>
      </c>
      <c r="O13" s="48" t="s">
        <v>574</v>
      </c>
      <c r="P13" s="210" t="s">
        <v>575</v>
      </c>
      <c r="Q13" s="199">
        <v>4</v>
      </c>
      <c r="R13" s="199">
        <v>3</v>
      </c>
    </row>
    <row r="14" spans="1:18" s="58" customFormat="1" ht="18" customHeight="1">
      <c r="A14" s="121">
        <v>7</v>
      </c>
      <c r="B14" s="205"/>
      <c r="C14" s="45" t="s">
        <v>596</v>
      </c>
      <c r="D14" s="46" t="s">
        <v>708</v>
      </c>
      <c r="E14" s="47" t="s">
        <v>709</v>
      </c>
      <c r="F14" s="48" t="s">
        <v>231</v>
      </c>
      <c r="G14" s="48"/>
      <c r="H14" s="48"/>
      <c r="I14" s="122">
        <v>6.5</v>
      </c>
      <c r="J14" s="206">
        <v>7.46</v>
      </c>
      <c r="K14" s="207">
        <v>0.162</v>
      </c>
      <c r="L14" s="208"/>
      <c r="M14" s="207"/>
      <c r="N14" s="64" t="str">
        <f t="shared" si="0"/>
        <v>II A</v>
      </c>
      <c r="O14" s="48" t="s">
        <v>232</v>
      </c>
      <c r="P14" s="210" t="s">
        <v>710</v>
      </c>
      <c r="Q14" s="199">
        <v>8</v>
      </c>
      <c r="R14" s="199">
        <v>4</v>
      </c>
    </row>
    <row r="15" spans="1:18" s="58" customFormat="1" ht="18" customHeight="1">
      <c r="A15" s="121">
        <v>9</v>
      </c>
      <c r="B15" s="205">
        <v>184</v>
      </c>
      <c r="C15" s="45" t="s">
        <v>576</v>
      </c>
      <c r="D15" s="46" t="s">
        <v>577</v>
      </c>
      <c r="E15" s="47" t="s">
        <v>578</v>
      </c>
      <c r="F15" s="48" t="s">
        <v>263</v>
      </c>
      <c r="G15" s="48" t="s">
        <v>90</v>
      </c>
      <c r="H15" s="48"/>
      <c r="I15" s="122">
        <v>4</v>
      </c>
      <c r="J15" s="206">
        <v>7.47</v>
      </c>
      <c r="K15" s="207">
        <v>0.16</v>
      </c>
      <c r="L15" s="208"/>
      <c r="M15" s="207"/>
      <c r="N15" s="64" t="str">
        <f t="shared" si="0"/>
        <v>II A</v>
      </c>
      <c r="O15" s="48" t="s">
        <v>253</v>
      </c>
      <c r="P15" s="210" t="s">
        <v>579</v>
      </c>
      <c r="Q15" s="199">
        <v>4</v>
      </c>
      <c r="R15" s="199">
        <v>4</v>
      </c>
    </row>
    <row r="16" spans="1:18" s="58" customFormat="1" ht="18" customHeight="1">
      <c r="A16" s="121">
        <v>9</v>
      </c>
      <c r="B16" s="205">
        <v>178</v>
      </c>
      <c r="C16" s="45" t="s">
        <v>604</v>
      </c>
      <c r="D16" s="46" t="s">
        <v>605</v>
      </c>
      <c r="E16" s="47" t="s">
        <v>606</v>
      </c>
      <c r="F16" s="48" t="s">
        <v>236</v>
      </c>
      <c r="G16" s="48" t="s">
        <v>90</v>
      </c>
      <c r="H16" s="48"/>
      <c r="I16" s="122">
        <v>4</v>
      </c>
      <c r="J16" s="206">
        <v>7.47</v>
      </c>
      <c r="K16" s="207">
        <v>0.153</v>
      </c>
      <c r="L16" s="208"/>
      <c r="M16" s="207"/>
      <c r="N16" s="64" t="str">
        <f t="shared" si="0"/>
        <v>II A</v>
      </c>
      <c r="O16" s="48" t="s">
        <v>241</v>
      </c>
      <c r="P16" s="210" t="s">
        <v>607</v>
      </c>
      <c r="Q16" s="199">
        <v>1</v>
      </c>
      <c r="R16" s="199">
        <v>2</v>
      </c>
    </row>
    <row r="17" spans="1:18" s="58" customFormat="1" ht="18" customHeight="1">
      <c r="A17" s="121">
        <v>9</v>
      </c>
      <c r="B17" s="205">
        <v>161</v>
      </c>
      <c r="C17" s="45" t="s">
        <v>566</v>
      </c>
      <c r="D17" s="46" t="s">
        <v>627</v>
      </c>
      <c r="E17" s="47" t="s">
        <v>628</v>
      </c>
      <c r="F17" s="48" t="s">
        <v>163</v>
      </c>
      <c r="G17" s="48" t="s">
        <v>162</v>
      </c>
      <c r="H17" s="48" t="s">
        <v>625</v>
      </c>
      <c r="I17" s="122">
        <v>4</v>
      </c>
      <c r="J17" s="206">
        <v>7.47</v>
      </c>
      <c r="K17" s="207">
        <v>0.171</v>
      </c>
      <c r="L17" s="208"/>
      <c r="M17" s="207"/>
      <c r="N17" s="64" t="str">
        <f t="shared" si="0"/>
        <v>II A</v>
      </c>
      <c r="O17" s="48" t="s">
        <v>626</v>
      </c>
      <c r="P17" s="210" t="s">
        <v>569</v>
      </c>
      <c r="Q17" s="199">
        <v>3</v>
      </c>
      <c r="R17" s="199">
        <v>2</v>
      </c>
    </row>
    <row r="18" spans="1:18" s="58" customFormat="1" ht="18" customHeight="1">
      <c r="A18" s="121">
        <v>12</v>
      </c>
      <c r="B18" s="205" t="s">
        <v>651</v>
      </c>
      <c r="C18" s="45" t="s">
        <v>652</v>
      </c>
      <c r="D18" s="46" t="s">
        <v>653</v>
      </c>
      <c r="E18" s="47" t="s">
        <v>654</v>
      </c>
      <c r="F18" s="48" t="s">
        <v>19</v>
      </c>
      <c r="G18" s="48" t="s">
        <v>20</v>
      </c>
      <c r="H18" s="48"/>
      <c r="I18" s="122">
        <v>2</v>
      </c>
      <c r="J18" s="206">
        <v>7.48</v>
      </c>
      <c r="K18" s="207">
        <v>0.131</v>
      </c>
      <c r="L18" s="208"/>
      <c r="M18" s="207"/>
      <c r="N18" s="64" t="str">
        <f t="shared" si="0"/>
        <v>II A</v>
      </c>
      <c r="O18" s="48" t="s">
        <v>94</v>
      </c>
      <c r="P18" s="210" t="s">
        <v>655</v>
      </c>
      <c r="Q18" s="199">
        <v>6</v>
      </c>
      <c r="R18" s="199">
        <v>4</v>
      </c>
    </row>
    <row r="19" spans="1:19" s="58" customFormat="1" ht="18" customHeight="1">
      <c r="A19" s="121">
        <v>13</v>
      </c>
      <c r="B19" s="205">
        <v>190</v>
      </c>
      <c r="C19" s="45" t="s">
        <v>169</v>
      </c>
      <c r="D19" s="46" t="s">
        <v>690</v>
      </c>
      <c r="E19" s="47" t="s">
        <v>691</v>
      </c>
      <c r="F19" s="48" t="s">
        <v>263</v>
      </c>
      <c r="G19" s="48" t="s">
        <v>90</v>
      </c>
      <c r="H19" s="48"/>
      <c r="I19" s="122">
        <v>1</v>
      </c>
      <c r="J19" s="206">
        <v>7.52</v>
      </c>
      <c r="K19" s="207">
        <v>0.156</v>
      </c>
      <c r="L19" s="208"/>
      <c r="M19" s="207"/>
      <c r="N19" s="64" t="str">
        <f t="shared" si="0"/>
        <v>II A</v>
      </c>
      <c r="O19" s="48" t="s">
        <v>253</v>
      </c>
      <c r="P19" s="210" t="s">
        <v>692</v>
      </c>
      <c r="Q19" s="199">
        <v>7</v>
      </c>
      <c r="R19" s="199">
        <v>4</v>
      </c>
      <c r="S19" s="229"/>
    </row>
    <row r="20" spans="1:18" s="58" customFormat="1" ht="18" customHeight="1">
      <c r="A20" s="121">
        <v>14</v>
      </c>
      <c r="B20" s="205">
        <v>9</v>
      </c>
      <c r="C20" s="45" t="s">
        <v>634</v>
      </c>
      <c r="D20" s="46" t="s">
        <v>635</v>
      </c>
      <c r="E20" s="47" t="s">
        <v>636</v>
      </c>
      <c r="F20" s="48" t="s">
        <v>257</v>
      </c>
      <c r="G20" s="48" t="s">
        <v>258</v>
      </c>
      <c r="H20" s="48"/>
      <c r="I20" s="122"/>
      <c r="J20" s="206">
        <v>7.55</v>
      </c>
      <c r="K20" s="207">
        <v>0.203</v>
      </c>
      <c r="L20" s="208"/>
      <c r="M20" s="207"/>
      <c r="N20" s="64" t="str">
        <f t="shared" si="0"/>
        <v>II A</v>
      </c>
      <c r="O20" s="48" t="s">
        <v>599</v>
      </c>
      <c r="P20" s="210" t="s">
        <v>637</v>
      </c>
      <c r="Q20" s="199">
        <v>3</v>
      </c>
      <c r="R20" s="199">
        <v>4</v>
      </c>
    </row>
    <row r="21" spans="1:18" s="58" customFormat="1" ht="18" customHeight="1">
      <c r="A21" s="121">
        <v>15</v>
      </c>
      <c r="B21" s="205"/>
      <c r="C21" s="45" t="s">
        <v>566</v>
      </c>
      <c r="D21" s="46" t="s">
        <v>567</v>
      </c>
      <c r="E21" s="47" t="s">
        <v>568</v>
      </c>
      <c r="F21" s="48" t="s">
        <v>60</v>
      </c>
      <c r="G21" s="48" t="s">
        <v>20</v>
      </c>
      <c r="H21" s="48"/>
      <c r="I21" s="122" t="s">
        <v>50</v>
      </c>
      <c r="J21" s="206">
        <v>7.56</v>
      </c>
      <c r="K21" s="207">
        <v>0.172</v>
      </c>
      <c r="L21" s="208"/>
      <c r="M21" s="207"/>
      <c r="N21" s="64" t="str">
        <f t="shared" si="0"/>
        <v>II A</v>
      </c>
      <c r="O21" s="48" t="s">
        <v>94</v>
      </c>
      <c r="P21" s="210" t="s">
        <v>569</v>
      </c>
      <c r="Q21" s="199">
        <v>4</v>
      </c>
      <c r="R21" s="199">
        <v>2</v>
      </c>
    </row>
    <row r="22" spans="1:18" s="58" customFormat="1" ht="18" customHeight="1">
      <c r="A22" s="121">
        <v>15</v>
      </c>
      <c r="B22" s="205">
        <v>166</v>
      </c>
      <c r="C22" s="45" t="s">
        <v>589</v>
      </c>
      <c r="D22" s="46" t="s">
        <v>590</v>
      </c>
      <c r="E22" s="47" t="s">
        <v>591</v>
      </c>
      <c r="F22" s="48" t="s">
        <v>360</v>
      </c>
      <c r="G22" s="48" t="s">
        <v>359</v>
      </c>
      <c r="H22" s="48" t="s">
        <v>358</v>
      </c>
      <c r="I22" s="122"/>
      <c r="J22" s="206">
        <v>7.56</v>
      </c>
      <c r="K22" s="207">
        <v>0.58</v>
      </c>
      <c r="L22" s="208"/>
      <c r="M22" s="207"/>
      <c r="N22" s="64" t="str">
        <f t="shared" si="0"/>
        <v>II A</v>
      </c>
      <c r="O22" s="48" t="s">
        <v>357</v>
      </c>
      <c r="P22" s="210" t="s">
        <v>569</v>
      </c>
      <c r="Q22" s="199">
        <v>2</v>
      </c>
      <c r="R22" s="199">
        <v>2</v>
      </c>
    </row>
    <row r="23" spans="1:18" s="58" customFormat="1" ht="18" customHeight="1">
      <c r="A23" s="121">
        <v>17</v>
      </c>
      <c r="B23" s="205">
        <v>172</v>
      </c>
      <c r="C23" s="45" t="s">
        <v>580</v>
      </c>
      <c r="D23" s="46" t="s">
        <v>581</v>
      </c>
      <c r="E23" s="47" t="s">
        <v>582</v>
      </c>
      <c r="F23" s="48" t="s">
        <v>89</v>
      </c>
      <c r="G23" s="48" t="s">
        <v>90</v>
      </c>
      <c r="H23" s="48"/>
      <c r="I23" s="122" t="s">
        <v>50</v>
      </c>
      <c r="J23" s="206">
        <v>7.6</v>
      </c>
      <c r="K23" s="207">
        <v>0.153</v>
      </c>
      <c r="L23" s="208"/>
      <c r="M23" s="207"/>
      <c r="N23" s="64" t="str">
        <f t="shared" si="0"/>
        <v>II A</v>
      </c>
      <c r="O23" s="48" t="s">
        <v>264</v>
      </c>
      <c r="P23" s="210" t="s">
        <v>583</v>
      </c>
      <c r="Q23" s="199">
        <v>4</v>
      </c>
      <c r="R23" s="199">
        <v>5</v>
      </c>
    </row>
    <row r="24" spans="1:18" s="58" customFormat="1" ht="18" customHeight="1">
      <c r="A24" s="121">
        <v>17</v>
      </c>
      <c r="B24" s="205"/>
      <c r="C24" s="45" t="s">
        <v>670</v>
      </c>
      <c r="D24" s="46" t="s">
        <v>298</v>
      </c>
      <c r="E24" s="47" t="s">
        <v>671</v>
      </c>
      <c r="F24" s="48" t="s">
        <v>19</v>
      </c>
      <c r="G24" s="48" t="s">
        <v>20</v>
      </c>
      <c r="H24" s="48" t="s">
        <v>672</v>
      </c>
      <c r="I24" s="122"/>
      <c r="J24" s="206">
        <v>7.6</v>
      </c>
      <c r="K24" s="207">
        <v>0.214</v>
      </c>
      <c r="L24" s="208"/>
      <c r="M24" s="207"/>
      <c r="N24" s="64" t="str">
        <f t="shared" si="0"/>
        <v>II A</v>
      </c>
      <c r="O24" s="48" t="s">
        <v>673</v>
      </c>
      <c r="P24" s="210" t="s">
        <v>655</v>
      </c>
      <c r="Q24" s="199">
        <v>5</v>
      </c>
      <c r="R24" s="199">
        <v>4</v>
      </c>
    </row>
    <row r="25" spans="1:18" s="58" customFormat="1" ht="18" customHeight="1">
      <c r="A25" s="121">
        <v>19</v>
      </c>
      <c r="B25" s="205">
        <v>118</v>
      </c>
      <c r="C25" s="45" t="s">
        <v>677</v>
      </c>
      <c r="D25" s="46" t="s">
        <v>684</v>
      </c>
      <c r="E25" s="47" t="s">
        <v>685</v>
      </c>
      <c r="F25" s="48" t="s">
        <v>32</v>
      </c>
      <c r="G25" s="48" t="s">
        <v>33</v>
      </c>
      <c r="H25" s="48"/>
      <c r="I25" s="122"/>
      <c r="J25" s="206">
        <v>7.63</v>
      </c>
      <c r="K25" s="207">
        <v>0.16</v>
      </c>
      <c r="L25" s="208"/>
      <c r="M25" s="207"/>
      <c r="N25" s="64" t="str">
        <f t="shared" si="0"/>
        <v>II A</v>
      </c>
      <c r="O25" s="48" t="s">
        <v>34</v>
      </c>
      <c r="P25" s="210" t="s">
        <v>686</v>
      </c>
      <c r="Q25" s="199">
        <v>7</v>
      </c>
      <c r="R25" s="199">
        <v>2</v>
      </c>
    </row>
    <row r="26" spans="1:18" s="58" customFormat="1" ht="18" customHeight="1">
      <c r="A26" s="121">
        <v>20</v>
      </c>
      <c r="B26" s="205"/>
      <c r="C26" s="45" t="s">
        <v>638</v>
      </c>
      <c r="D26" s="46" t="s">
        <v>639</v>
      </c>
      <c r="E26" s="47" t="s">
        <v>640</v>
      </c>
      <c r="F26" s="48" t="s">
        <v>32</v>
      </c>
      <c r="G26" s="48" t="s">
        <v>33</v>
      </c>
      <c r="H26" s="48"/>
      <c r="I26" s="122"/>
      <c r="J26" s="206">
        <v>7.64</v>
      </c>
      <c r="K26" s="207">
        <v>0.145</v>
      </c>
      <c r="L26" s="208"/>
      <c r="M26" s="207"/>
      <c r="N26" s="64" t="str">
        <f t="shared" si="0"/>
        <v>II A</v>
      </c>
      <c r="O26" s="48" t="s">
        <v>323</v>
      </c>
      <c r="P26" s="210" t="s">
        <v>641</v>
      </c>
      <c r="Q26" s="199">
        <v>5</v>
      </c>
      <c r="R26" s="199">
        <v>5</v>
      </c>
    </row>
    <row r="27" spans="1:18" s="58" customFormat="1" ht="18" customHeight="1">
      <c r="A27" s="121">
        <v>20</v>
      </c>
      <c r="B27" s="205">
        <v>69</v>
      </c>
      <c r="C27" s="45" t="s">
        <v>704</v>
      </c>
      <c r="D27" s="46" t="s">
        <v>705</v>
      </c>
      <c r="E27" s="47" t="s">
        <v>706</v>
      </c>
      <c r="F27" s="48" t="s">
        <v>38</v>
      </c>
      <c r="G27" s="48" t="s">
        <v>39</v>
      </c>
      <c r="H27" s="48"/>
      <c r="I27" s="122"/>
      <c r="J27" s="206">
        <v>7.64</v>
      </c>
      <c r="K27" s="207">
        <v>0.162</v>
      </c>
      <c r="L27" s="208"/>
      <c r="M27" s="207"/>
      <c r="N27" s="64" t="str">
        <f t="shared" si="0"/>
        <v>II A</v>
      </c>
      <c r="O27" s="48" t="s">
        <v>56</v>
      </c>
      <c r="P27" s="210" t="s">
        <v>707</v>
      </c>
      <c r="Q27" s="199">
        <v>8</v>
      </c>
      <c r="R27" s="199">
        <v>3</v>
      </c>
    </row>
    <row r="28" spans="1:18" s="58" customFormat="1" ht="18" customHeight="1">
      <c r="A28" s="121">
        <v>22</v>
      </c>
      <c r="B28" s="205">
        <v>7</v>
      </c>
      <c r="C28" s="45" t="s">
        <v>694</v>
      </c>
      <c r="D28" s="46" t="s">
        <v>711</v>
      </c>
      <c r="E28" s="47" t="s">
        <v>712</v>
      </c>
      <c r="F28" s="48" t="s">
        <v>257</v>
      </c>
      <c r="G28" s="48" t="s">
        <v>258</v>
      </c>
      <c r="H28" s="48"/>
      <c r="I28" s="122"/>
      <c r="J28" s="206">
        <v>7.65</v>
      </c>
      <c r="K28" s="207">
        <v>0.173</v>
      </c>
      <c r="L28" s="208"/>
      <c r="M28" s="207"/>
      <c r="N28" s="64" t="str">
        <f t="shared" si="0"/>
        <v>II A</v>
      </c>
      <c r="O28" s="48" t="s">
        <v>599</v>
      </c>
      <c r="P28" s="210" t="s">
        <v>713</v>
      </c>
      <c r="Q28" s="199">
        <v>8</v>
      </c>
      <c r="R28" s="199">
        <v>5</v>
      </c>
    </row>
    <row r="29" spans="1:18" s="58" customFormat="1" ht="18" customHeight="1">
      <c r="A29" s="121">
        <v>23</v>
      </c>
      <c r="B29" s="205">
        <v>75</v>
      </c>
      <c r="C29" s="45" t="s">
        <v>665</v>
      </c>
      <c r="D29" s="46" t="s">
        <v>666</v>
      </c>
      <c r="E29" s="47" t="s">
        <v>667</v>
      </c>
      <c r="F29" s="48" t="s">
        <v>38</v>
      </c>
      <c r="G29" s="48" t="s">
        <v>39</v>
      </c>
      <c r="H29" s="48"/>
      <c r="I29" s="122"/>
      <c r="J29" s="206">
        <v>7.66</v>
      </c>
      <c r="K29" s="207">
        <v>0.169</v>
      </c>
      <c r="L29" s="208"/>
      <c r="M29" s="207"/>
      <c r="N29" s="64" t="str">
        <f t="shared" si="0"/>
        <v>III A</v>
      </c>
      <c r="O29" s="48" t="s">
        <v>202</v>
      </c>
      <c r="P29" s="210" t="s">
        <v>645</v>
      </c>
      <c r="Q29" s="199">
        <v>5</v>
      </c>
      <c r="R29" s="199">
        <v>2</v>
      </c>
    </row>
    <row r="30" spans="1:18" s="58" customFormat="1" ht="18" customHeight="1">
      <c r="A30" s="121">
        <v>24</v>
      </c>
      <c r="B30" s="205">
        <v>185</v>
      </c>
      <c r="C30" s="45" t="s">
        <v>224</v>
      </c>
      <c r="D30" s="46" t="s">
        <v>656</v>
      </c>
      <c r="E30" s="47" t="s">
        <v>657</v>
      </c>
      <c r="F30" s="48" t="s">
        <v>263</v>
      </c>
      <c r="G30" s="48" t="s">
        <v>90</v>
      </c>
      <c r="H30" s="48"/>
      <c r="I30" s="122"/>
      <c r="J30" s="206">
        <v>7.7</v>
      </c>
      <c r="K30" s="207">
        <v>0.148</v>
      </c>
      <c r="L30" s="208"/>
      <c r="M30" s="207"/>
      <c r="N30" s="64" t="str">
        <f t="shared" si="0"/>
        <v>III A</v>
      </c>
      <c r="O30" s="48" t="s">
        <v>470</v>
      </c>
      <c r="P30" s="210" t="s">
        <v>658</v>
      </c>
      <c r="Q30" s="199">
        <v>7</v>
      </c>
      <c r="R30" s="199">
        <v>5</v>
      </c>
    </row>
    <row r="31" spans="1:18" s="58" customFormat="1" ht="18" customHeight="1">
      <c r="A31" s="121">
        <v>24</v>
      </c>
      <c r="B31" s="205">
        <v>12</v>
      </c>
      <c r="C31" s="45" t="s">
        <v>254</v>
      </c>
      <c r="D31" s="46" t="s">
        <v>674</v>
      </c>
      <c r="E31" s="47" t="s">
        <v>675</v>
      </c>
      <c r="F31" s="48" t="s">
        <v>257</v>
      </c>
      <c r="G31" s="48" t="s">
        <v>258</v>
      </c>
      <c r="H31" s="48"/>
      <c r="I31" s="122"/>
      <c r="J31" s="206">
        <v>7.7</v>
      </c>
      <c r="K31" s="207">
        <v>0.184</v>
      </c>
      <c r="L31" s="208"/>
      <c r="M31" s="207"/>
      <c r="N31" s="64" t="str">
        <f t="shared" si="0"/>
        <v>III A</v>
      </c>
      <c r="O31" s="48" t="s">
        <v>599</v>
      </c>
      <c r="P31" s="210" t="s">
        <v>676</v>
      </c>
      <c r="Q31" s="199">
        <v>3</v>
      </c>
      <c r="R31" s="199">
        <v>5</v>
      </c>
    </row>
    <row r="32" spans="1:18" s="58" customFormat="1" ht="18" customHeight="1">
      <c r="A32" s="121">
        <v>24</v>
      </c>
      <c r="B32" s="205">
        <v>157</v>
      </c>
      <c r="C32" s="45" t="s">
        <v>282</v>
      </c>
      <c r="D32" s="46" t="s">
        <v>702</v>
      </c>
      <c r="E32" s="47" t="s">
        <v>703</v>
      </c>
      <c r="F32" s="48" t="s">
        <v>624</v>
      </c>
      <c r="G32" s="48" t="s">
        <v>162</v>
      </c>
      <c r="H32" s="48" t="s">
        <v>625</v>
      </c>
      <c r="I32" s="122" t="s">
        <v>50</v>
      </c>
      <c r="J32" s="206">
        <v>7.7</v>
      </c>
      <c r="K32" s="207">
        <v>0.163</v>
      </c>
      <c r="L32" s="208"/>
      <c r="M32" s="207"/>
      <c r="N32" s="64" t="str">
        <f t="shared" si="0"/>
        <v>III A</v>
      </c>
      <c r="O32" s="48" t="s">
        <v>626</v>
      </c>
      <c r="P32" s="210" t="s">
        <v>686</v>
      </c>
      <c r="Q32" s="199">
        <v>8</v>
      </c>
      <c r="R32" s="199">
        <v>2</v>
      </c>
    </row>
    <row r="33" spans="1:18" s="58" customFormat="1" ht="18" customHeight="1">
      <c r="A33" s="121">
        <v>27</v>
      </c>
      <c r="B33" s="205"/>
      <c r="C33" s="45" t="s">
        <v>613</v>
      </c>
      <c r="D33" s="46" t="s">
        <v>614</v>
      </c>
      <c r="E33" s="47" t="s">
        <v>615</v>
      </c>
      <c r="F33" s="48" t="s">
        <v>378</v>
      </c>
      <c r="G33" s="48"/>
      <c r="H33" s="48"/>
      <c r="I33" s="122" t="s">
        <v>50</v>
      </c>
      <c r="J33" s="206">
        <v>7.74</v>
      </c>
      <c r="K33" s="207">
        <v>0.168</v>
      </c>
      <c r="L33" s="208"/>
      <c r="M33" s="207"/>
      <c r="N33" s="64" t="str">
        <f t="shared" si="0"/>
        <v>III A</v>
      </c>
      <c r="O33" s="48" t="s">
        <v>616</v>
      </c>
      <c r="P33" s="210" t="s">
        <v>617</v>
      </c>
      <c r="Q33" s="199">
        <v>1</v>
      </c>
      <c r="R33" s="199">
        <v>4</v>
      </c>
    </row>
    <row r="34" spans="1:18" s="58" customFormat="1" ht="18" customHeight="1">
      <c r="A34" s="121">
        <v>28</v>
      </c>
      <c r="B34" s="205">
        <v>11</v>
      </c>
      <c r="C34" s="45" t="s">
        <v>596</v>
      </c>
      <c r="D34" s="46" t="s">
        <v>597</v>
      </c>
      <c r="E34" s="47" t="s">
        <v>598</v>
      </c>
      <c r="F34" s="48" t="s">
        <v>257</v>
      </c>
      <c r="G34" s="48" t="s">
        <v>258</v>
      </c>
      <c r="H34" s="48"/>
      <c r="I34" s="122"/>
      <c r="J34" s="206">
        <v>7.78</v>
      </c>
      <c r="K34" s="207">
        <v>0.197</v>
      </c>
      <c r="L34" s="208"/>
      <c r="M34" s="207"/>
      <c r="N34" s="64" t="str">
        <f t="shared" si="0"/>
        <v>III A</v>
      </c>
      <c r="O34" s="48" t="s">
        <v>599</v>
      </c>
      <c r="P34" s="210" t="s">
        <v>600</v>
      </c>
      <c r="Q34" s="199">
        <v>1</v>
      </c>
      <c r="R34" s="199">
        <v>5</v>
      </c>
    </row>
    <row r="35" spans="1:18" s="58" customFormat="1" ht="18" customHeight="1">
      <c r="A35" s="121">
        <v>29</v>
      </c>
      <c r="B35" s="205">
        <v>99</v>
      </c>
      <c r="C35" s="45" t="s">
        <v>228</v>
      </c>
      <c r="D35" s="46" t="s">
        <v>618</v>
      </c>
      <c r="E35" s="47" t="s">
        <v>619</v>
      </c>
      <c r="F35" s="48" t="s">
        <v>74</v>
      </c>
      <c r="G35" s="48" t="s">
        <v>49</v>
      </c>
      <c r="H35" s="48"/>
      <c r="I35" s="122"/>
      <c r="J35" s="206">
        <v>7.79</v>
      </c>
      <c r="K35" s="207">
        <v>0.242</v>
      </c>
      <c r="L35" s="208"/>
      <c r="M35" s="207"/>
      <c r="N35" s="64" t="str">
        <f t="shared" si="0"/>
        <v>III A</v>
      </c>
      <c r="O35" s="48" t="s">
        <v>434</v>
      </c>
      <c r="P35" s="210" t="s">
        <v>620</v>
      </c>
      <c r="Q35" s="199">
        <v>2</v>
      </c>
      <c r="R35" s="199">
        <v>5</v>
      </c>
    </row>
    <row r="36" spans="1:18" s="58" customFormat="1" ht="18" customHeight="1">
      <c r="A36" s="121">
        <v>30</v>
      </c>
      <c r="B36" s="205"/>
      <c r="C36" s="45" t="s">
        <v>242</v>
      </c>
      <c r="D36" s="46" t="s">
        <v>601</v>
      </c>
      <c r="E36" s="47" t="s">
        <v>602</v>
      </c>
      <c r="F36" s="48" t="s">
        <v>55</v>
      </c>
      <c r="G36" s="48" t="s">
        <v>39</v>
      </c>
      <c r="H36" s="48"/>
      <c r="I36" s="122"/>
      <c r="J36" s="206">
        <v>7.83</v>
      </c>
      <c r="K36" s="207">
        <v>0.206</v>
      </c>
      <c r="L36" s="208"/>
      <c r="M36" s="207"/>
      <c r="N36" s="64" t="str">
        <f t="shared" si="0"/>
        <v>III A</v>
      </c>
      <c r="O36" s="48" t="s">
        <v>56</v>
      </c>
      <c r="P36" s="210" t="s">
        <v>603</v>
      </c>
      <c r="Q36" s="199">
        <v>1</v>
      </c>
      <c r="R36" s="199">
        <v>1</v>
      </c>
    </row>
    <row r="37" spans="1:18" s="58" customFormat="1" ht="18" customHeight="1">
      <c r="A37" s="121">
        <v>31</v>
      </c>
      <c r="B37" s="205">
        <v>73</v>
      </c>
      <c r="C37" s="45" t="s">
        <v>677</v>
      </c>
      <c r="D37" s="46" t="s">
        <v>678</v>
      </c>
      <c r="E37" s="47" t="s">
        <v>679</v>
      </c>
      <c r="F37" s="48" t="s">
        <v>55</v>
      </c>
      <c r="G37" s="48" t="s">
        <v>39</v>
      </c>
      <c r="H37" s="48"/>
      <c r="I37" s="122"/>
      <c r="J37" s="206">
        <v>7.84</v>
      </c>
      <c r="K37" s="207">
        <v>0.169</v>
      </c>
      <c r="L37" s="208"/>
      <c r="M37" s="207"/>
      <c r="N37" s="64" t="str">
        <f>IF(ISBLANK(J37),"",IF(J37&lt;=7,"KSM",IF(J37&lt;=7.3,"I A",IF(J37&lt;=7.65,"II A",IF(J37&lt;=8.1,"III A",IF(J37&lt;=8.7,"I JA",IF(J37&lt;=9.15,"II JA",IF(J37&lt;=9.5,"III JA"))))))))</f>
        <v>III A</v>
      </c>
      <c r="O37" s="48" t="s">
        <v>56</v>
      </c>
      <c r="P37" s="210" t="s">
        <v>517</v>
      </c>
      <c r="Q37" s="199">
        <v>5</v>
      </c>
      <c r="R37" s="199">
        <v>6</v>
      </c>
    </row>
    <row r="38" spans="1:18" s="58" customFormat="1" ht="18" customHeight="1">
      <c r="A38" s="121">
        <v>31</v>
      </c>
      <c r="B38" s="205">
        <v>128</v>
      </c>
      <c r="C38" s="45" t="s">
        <v>562</v>
      </c>
      <c r="D38" s="46" t="s">
        <v>563</v>
      </c>
      <c r="E38" s="47" t="s">
        <v>564</v>
      </c>
      <c r="F38" s="48" t="s">
        <v>32</v>
      </c>
      <c r="G38" s="48" t="s">
        <v>33</v>
      </c>
      <c r="H38" s="48"/>
      <c r="I38" s="122"/>
      <c r="J38" s="206">
        <v>7.84</v>
      </c>
      <c r="K38" s="207">
        <v>0.158</v>
      </c>
      <c r="L38" s="208"/>
      <c r="M38" s="207"/>
      <c r="N38" s="64" t="str">
        <f t="shared" si="0"/>
        <v>III A</v>
      </c>
      <c r="O38" s="48" t="s">
        <v>34</v>
      </c>
      <c r="P38" s="210" t="s">
        <v>565</v>
      </c>
      <c r="Q38" s="199">
        <v>4</v>
      </c>
      <c r="R38" s="199">
        <v>1</v>
      </c>
    </row>
    <row r="39" spans="1:18" s="58" customFormat="1" ht="18" customHeight="1">
      <c r="A39" s="121">
        <v>33</v>
      </c>
      <c r="B39" s="205"/>
      <c r="C39" s="45" t="s">
        <v>332</v>
      </c>
      <c r="D39" s="46" t="s">
        <v>331</v>
      </c>
      <c r="E39" s="47" t="s">
        <v>330</v>
      </c>
      <c r="F39" s="48" t="s">
        <v>55</v>
      </c>
      <c r="G39" s="48" t="s">
        <v>39</v>
      </c>
      <c r="H39" s="48"/>
      <c r="I39" s="122" t="s">
        <v>50</v>
      </c>
      <c r="J39" s="206">
        <v>7.85</v>
      </c>
      <c r="K39" s="207">
        <v>0.187</v>
      </c>
      <c r="L39" s="208"/>
      <c r="M39" s="207"/>
      <c r="N39" s="64" t="str">
        <f t="shared" si="0"/>
        <v>III A</v>
      </c>
      <c r="O39" s="48" t="s">
        <v>329</v>
      </c>
      <c r="P39" s="210" t="s">
        <v>588</v>
      </c>
      <c r="Q39" s="199">
        <v>2</v>
      </c>
      <c r="R39" s="199">
        <v>1</v>
      </c>
    </row>
    <row r="40" spans="1:18" s="58" customFormat="1" ht="18" customHeight="1">
      <c r="A40" s="121">
        <v>33</v>
      </c>
      <c r="B40" s="205">
        <v>158</v>
      </c>
      <c r="C40" s="45" t="s">
        <v>621</v>
      </c>
      <c r="D40" s="46" t="s">
        <v>622</v>
      </c>
      <c r="E40" s="47" t="s">
        <v>623</v>
      </c>
      <c r="F40" s="48" t="s">
        <v>624</v>
      </c>
      <c r="G40" s="48" t="s">
        <v>162</v>
      </c>
      <c r="H40" s="48" t="s">
        <v>625</v>
      </c>
      <c r="I40" s="122" t="s">
        <v>50</v>
      </c>
      <c r="J40" s="206">
        <v>7.85</v>
      </c>
      <c r="K40" s="207">
        <v>0.314</v>
      </c>
      <c r="L40" s="208"/>
      <c r="M40" s="207"/>
      <c r="N40" s="64" t="str">
        <f t="shared" si="0"/>
        <v>III A</v>
      </c>
      <c r="O40" s="48" t="s">
        <v>626</v>
      </c>
      <c r="P40" s="210" t="s">
        <v>588</v>
      </c>
      <c r="Q40" s="199">
        <v>3</v>
      </c>
      <c r="R40" s="199">
        <v>1</v>
      </c>
    </row>
    <row r="41" spans="1:18" s="58" customFormat="1" ht="18" customHeight="1">
      <c r="A41" s="121">
        <v>35</v>
      </c>
      <c r="B41" s="205"/>
      <c r="C41" s="45" t="s">
        <v>584</v>
      </c>
      <c r="D41" s="46" t="s">
        <v>585</v>
      </c>
      <c r="E41" s="47" t="s">
        <v>586</v>
      </c>
      <c r="F41" s="48" t="s">
        <v>60</v>
      </c>
      <c r="G41" s="48" t="s">
        <v>20</v>
      </c>
      <c r="H41" s="48"/>
      <c r="I41" s="122" t="s">
        <v>50</v>
      </c>
      <c r="J41" s="206">
        <v>7.87</v>
      </c>
      <c r="K41" s="207">
        <v>0.209</v>
      </c>
      <c r="L41" s="208"/>
      <c r="M41" s="207"/>
      <c r="N41" s="64" t="str">
        <f t="shared" si="0"/>
        <v>III A</v>
      </c>
      <c r="O41" s="48" t="s">
        <v>587</v>
      </c>
      <c r="P41" s="210"/>
      <c r="Q41" s="199">
        <v>4</v>
      </c>
      <c r="R41" s="199">
        <v>6</v>
      </c>
    </row>
    <row r="42" spans="1:18" s="58" customFormat="1" ht="18" customHeight="1">
      <c r="A42" s="121">
        <v>36</v>
      </c>
      <c r="B42" s="205"/>
      <c r="C42" s="45" t="s">
        <v>698</v>
      </c>
      <c r="D42" s="46" t="s">
        <v>699</v>
      </c>
      <c r="E42" s="47" t="s">
        <v>700</v>
      </c>
      <c r="F42" s="48" t="s">
        <v>257</v>
      </c>
      <c r="G42" s="48" t="s">
        <v>258</v>
      </c>
      <c r="H42" s="48"/>
      <c r="I42" s="122"/>
      <c r="J42" s="206">
        <v>7.93</v>
      </c>
      <c r="K42" s="207">
        <v>0.187</v>
      </c>
      <c r="L42" s="208"/>
      <c r="M42" s="207"/>
      <c r="N42" s="64" t="str">
        <f t="shared" si="0"/>
        <v>III A</v>
      </c>
      <c r="O42" s="48" t="s">
        <v>701</v>
      </c>
      <c r="P42" s="210" t="s">
        <v>492</v>
      </c>
      <c r="Q42" s="199">
        <v>8</v>
      </c>
      <c r="R42" s="199">
        <v>1</v>
      </c>
    </row>
    <row r="43" spans="1:18" s="58" customFormat="1" ht="18" customHeight="1">
      <c r="A43" s="121">
        <v>37</v>
      </c>
      <c r="B43" s="205">
        <v>101</v>
      </c>
      <c r="C43" s="45" t="s">
        <v>566</v>
      </c>
      <c r="D43" s="46" t="s">
        <v>661</v>
      </c>
      <c r="E43" s="47" t="s">
        <v>662</v>
      </c>
      <c r="F43" s="48" t="s">
        <v>74</v>
      </c>
      <c r="G43" s="48" t="s">
        <v>49</v>
      </c>
      <c r="H43" s="48"/>
      <c r="I43" s="122"/>
      <c r="J43" s="206">
        <v>7.97</v>
      </c>
      <c r="K43" s="207">
        <v>0.212</v>
      </c>
      <c r="L43" s="208"/>
      <c r="M43" s="207"/>
      <c r="N43" s="64" t="str">
        <f t="shared" si="0"/>
        <v>III A</v>
      </c>
      <c r="O43" s="48" t="s">
        <v>663</v>
      </c>
      <c r="P43" s="210" t="s">
        <v>664</v>
      </c>
      <c r="Q43" s="199">
        <v>5</v>
      </c>
      <c r="R43" s="199">
        <v>1</v>
      </c>
    </row>
    <row r="44" spans="1:18" s="58" customFormat="1" ht="18" customHeight="1">
      <c r="A44" s="121">
        <v>37</v>
      </c>
      <c r="B44" s="205"/>
      <c r="C44" s="45" t="s">
        <v>326</v>
      </c>
      <c r="D44" s="46" t="s">
        <v>325</v>
      </c>
      <c r="E44" s="47" t="s">
        <v>324</v>
      </c>
      <c r="F44" s="48" t="s">
        <v>32</v>
      </c>
      <c r="G44" s="48" t="s">
        <v>33</v>
      </c>
      <c r="H44" s="48"/>
      <c r="I44" s="122"/>
      <c r="J44" s="206">
        <v>7.97</v>
      </c>
      <c r="K44" s="207">
        <v>0.183</v>
      </c>
      <c r="L44" s="208"/>
      <c r="M44" s="207"/>
      <c r="N44" s="64" t="str">
        <f t="shared" si="0"/>
        <v>III A</v>
      </c>
      <c r="O44" s="48" t="s">
        <v>323</v>
      </c>
      <c r="P44" s="210" t="s">
        <v>714</v>
      </c>
      <c r="Q44" s="199">
        <v>8</v>
      </c>
      <c r="R44" s="199">
        <v>6</v>
      </c>
    </row>
    <row r="45" spans="1:18" s="58" customFormat="1" ht="18" customHeight="1">
      <c r="A45" s="121">
        <v>39</v>
      </c>
      <c r="B45" s="205">
        <v>4</v>
      </c>
      <c r="C45" s="45" t="s">
        <v>680</v>
      </c>
      <c r="D45" s="46" t="s">
        <v>681</v>
      </c>
      <c r="E45" s="47" t="s">
        <v>682</v>
      </c>
      <c r="F45" s="48" t="s">
        <v>257</v>
      </c>
      <c r="G45" s="48" t="s">
        <v>258</v>
      </c>
      <c r="H45" s="48"/>
      <c r="I45" s="122"/>
      <c r="J45" s="206">
        <v>8.03</v>
      </c>
      <c r="K45" s="207">
        <v>0.165</v>
      </c>
      <c r="L45" s="208"/>
      <c r="M45" s="207"/>
      <c r="N45" s="64" t="str">
        <f t="shared" si="0"/>
        <v>III A</v>
      </c>
      <c r="O45" s="48" t="s">
        <v>599</v>
      </c>
      <c r="P45" s="210" t="s">
        <v>683</v>
      </c>
      <c r="Q45" s="199">
        <v>7</v>
      </c>
      <c r="R45" s="199">
        <v>1</v>
      </c>
    </row>
    <row r="46" spans="1:18" s="58" customFormat="1" ht="18" customHeight="1">
      <c r="A46" s="121">
        <v>40</v>
      </c>
      <c r="B46" s="205"/>
      <c r="C46" s="45" t="s">
        <v>592</v>
      </c>
      <c r="D46" s="46" t="s">
        <v>642</v>
      </c>
      <c r="E46" s="47" t="s">
        <v>643</v>
      </c>
      <c r="F46" s="48" t="s">
        <v>644</v>
      </c>
      <c r="G46" s="48" t="s">
        <v>220</v>
      </c>
      <c r="H46" s="48"/>
      <c r="I46" s="122" t="s">
        <v>50</v>
      </c>
      <c r="J46" s="206">
        <v>8.05</v>
      </c>
      <c r="K46" s="207">
        <v>0.554</v>
      </c>
      <c r="L46" s="208"/>
      <c r="M46" s="207"/>
      <c r="N46" s="64" t="str">
        <f t="shared" si="0"/>
        <v>III A</v>
      </c>
      <c r="O46" s="48" t="s">
        <v>632</v>
      </c>
      <c r="P46" s="210" t="s">
        <v>645</v>
      </c>
      <c r="Q46" s="199">
        <v>6</v>
      </c>
      <c r="R46" s="199">
        <v>2</v>
      </c>
    </row>
    <row r="47" spans="1:18" s="58" customFormat="1" ht="18" customHeight="1">
      <c r="A47" s="121">
        <v>41</v>
      </c>
      <c r="B47" s="205">
        <v>8</v>
      </c>
      <c r="C47" s="45" t="s">
        <v>166</v>
      </c>
      <c r="D47" s="46" t="s">
        <v>659</v>
      </c>
      <c r="E47" s="47" t="s">
        <v>660</v>
      </c>
      <c r="F47" s="48" t="s">
        <v>257</v>
      </c>
      <c r="G47" s="48" t="s">
        <v>258</v>
      </c>
      <c r="H47" s="48"/>
      <c r="I47" s="122"/>
      <c r="J47" s="206">
        <v>8.54</v>
      </c>
      <c r="K47" s="207">
        <v>0.177</v>
      </c>
      <c r="L47" s="208"/>
      <c r="M47" s="207"/>
      <c r="N47" s="64" t="str">
        <f t="shared" si="0"/>
        <v>I JA</v>
      </c>
      <c r="O47" s="48" t="s">
        <v>599</v>
      </c>
      <c r="P47" s="210" t="s">
        <v>478</v>
      </c>
      <c r="Q47" s="199">
        <v>6</v>
      </c>
      <c r="R47" s="199">
        <v>6</v>
      </c>
    </row>
    <row r="48" spans="1:18" s="58" customFormat="1" ht="18" customHeight="1">
      <c r="A48" s="121"/>
      <c r="B48" s="205">
        <v>10</v>
      </c>
      <c r="C48" s="45" t="s">
        <v>694</v>
      </c>
      <c r="D48" s="46" t="s">
        <v>695</v>
      </c>
      <c r="E48" s="47" t="s">
        <v>696</v>
      </c>
      <c r="F48" s="48" t="s">
        <v>257</v>
      </c>
      <c r="G48" s="48" t="s">
        <v>258</v>
      </c>
      <c r="H48" s="48"/>
      <c r="I48" s="122"/>
      <c r="J48" s="206" t="s">
        <v>152</v>
      </c>
      <c r="K48" s="207">
        <v>0.04</v>
      </c>
      <c r="L48" s="208"/>
      <c r="M48" s="207"/>
      <c r="N48" s="64"/>
      <c r="O48" s="48" t="s">
        <v>599</v>
      </c>
      <c r="P48" s="210" t="s">
        <v>697</v>
      </c>
      <c r="Q48" s="199">
        <v>6</v>
      </c>
      <c r="R48" s="199">
        <v>5</v>
      </c>
    </row>
    <row r="49" ht="12.75">
      <c r="Q49" s="199"/>
    </row>
    <row r="50" ht="12.75">
      <c r="Q50" s="199"/>
    </row>
  </sheetData>
  <sheetProtection/>
  <printOptions horizontalCentered="1"/>
  <pageMargins left="0.3937007874015748" right="0.3937007874015748" top="0.2362204724409449" bottom="0.1968503937007874" header="0.3937007874015748" footer="0.35433070866141736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7109375" style="58" customWidth="1"/>
    <col min="2" max="2" width="5.7109375" style="58" hidden="1" customWidth="1"/>
    <col min="3" max="3" width="11.140625" style="58" customWidth="1"/>
    <col min="4" max="4" width="19.140625" style="58" bestFit="1" customWidth="1"/>
    <col min="5" max="5" width="10.7109375" style="61" customWidth="1"/>
    <col min="6" max="6" width="15.57421875" style="60" bestFit="1" customWidth="1"/>
    <col min="7" max="7" width="18.28125" style="60" bestFit="1" customWidth="1"/>
    <col min="8" max="8" width="13.421875" style="60" bestFit="1" customWidth="1"/>
    <col min="9" max="9" width="5.8515625" style="60" bestFit="1" customWidth="1"/>
    <col min="10" max="10" width="9.140625" style="398" customWidth="1"/>
    <col min="11" max="11" width="6.421875" style="201" bestFit="1" customWidth="1"/>
    <col min="12" max="12" width="21.421875" style="91" customWidth="1"/>
    <col min="13" max="13" width="4.8515625" style="58" hidden="1" customWidth="1"/>
    <col min="14" max="14" width="3.7109375" style="58" hidden="1" customWidth="1"/>
    <col min="15" max="15" width="3.00390625" style="58" hidden="1" customWidth="1"/>
    <col min="16" max="16" width="2.00390625" style="58" hidden="1" customWidth="1"/>
    <col min="17" max="17" width="5.140625" style="58" hidden="1" customWidth="1"/>
    <col min="18" max="16384" width="9.140625" style="58" customWidth="1"/>
  </cols>
  <sheetData>
    <row r="1" spans="1:12" s="85" customFormat="1" ht="15.75">
      <c r="A1" s="99" t="s">
        <v>0</v>
      </c>
      <c r="D1" s="90"/>
      <c r="E1" s="89"/>
      <c r="F1" s="89"/>
      <c r="G1" s="89"/>
      <c r="H1" s="97"/>
      <c r="I1" s="97"/>
      <c r="J1" s="96"/>
      <c r="K1" s="98"/>
      <c r="L1" s="98"/>
    </row>
    <row r="2" spans="1:12" s="85" customFormat="1" ht="15.75">
      <c r="A2" s="85" t="s">
        <v>887</v>
      </c>
      <c r="D2" s="90"/>
      <c r="E2" s="89"/>
      <c r="F2" s="89"/>
      <c r="G2" s="97"/>
      <c r="H2" s="97"/>
      <c r="I2" s="96"/>
      <c r="J2" s="96"/>
      <c r="K2" s="96"/>
      <c r="L2" s="95"/>
    </row>
    <row r="3" spans="1:12" s="91" customFormat="1" ht="12" customHeight="1">
      <c r="A3" s="58"/>
      <c r="B3" s="58"/>
      <c r="C3" s="58"/>
      <c r="D3" s="94"/>
      <c r="E3" s="84"/>
      <c r="F3" s="93"/>
      <c r="G3" s="93"/>
      <c r="H3" s="93"/>
      <c r="I3" s="93"/>
      <c r="J3" s="233"/>
      <c r="K3" s="92"/>
      <c r="L3" s="198"/>
    </row>
    <row r="4" spans="3:11" s="82" customFormat="1" ht="15.75">
      <c r="C4" s="85" t="s">
        <v>1019</v>
      </c>
      <c r="D4" s="85"/>
      <c r="E4" s="90"/>
      <c r="F4" s="90"/>
      <c r="G4" s="90"/>
      <c r="H4" s="88"/>
      <c r="I4" s="88"/>
      <c r="J4" s="392"/>
      <c r="K4" s="86"/>
    </row>
    <row r="5" spans="3:11" s="82" customFormat="1" ht="18" customHeight="1" thickBot="1">
      <c r="C5" s="94">
        <v>1</v>
      </c>
      <c r="D5" s="94" t="s">
        <v>1020</v>
      </c>
      <c r="E5" s="90"/>
      <c r="F5" s="90"/>
      <c r="G5" s="90"/>
      <c r="H5" s="88"/>
      <c r="I5" s="88"/>
      <c r="J5" s="392"/>
      <c r="K5" s="86"/>
    </row>
    <row r="6" spans="1:12" s="70" customFormat="1" ht="18" customHeight="1" thickBot="1">
      <c r="A6" s="28" t="s">
        <v>395</v>
      </c>
      <c r="B6" s="112" t="s">
        <v>126</v>
      </c>
      <c r="C6" s="232" t="s">
        <v>6</v>
      </c>
      <c r="D6" s="79" t="s">
        <v>7</v>
      </c>
      <c r="E6" s="78" t="s">
        <v>8</v>
      </c>
      <c r="F6" s="76" t="s">
        <v>9</v>
      </c>
      <c r="G6" s="76" t="s">
        <v>10</v>
      </c>
      <c r="H6" s="76" t="s">
        <v>11</v>
      </c>
      <c r="I6" s="76" t="s">
        <v>12</v>
      </c>
      <c r="J6" s="393" t="s">
        <v>13</v>
      </c>
      <c r="K6" s="72" t="s">
        <v>14</v>
      </c>
      <c r="L6" s="71" t="s">
        <v>15</v>
      </c>
    </row>
    <row r="7" spans="1:13" ht="18" customHeight="1">
      <c r="A7" s="121">
        <v>1</v>
      </c>
      <c r="B7" s="64"/>
      <c r="C7" s="45"/>
      <c r="D7" s="46"/>
      <c r="E7" s="47"/>
      <c r="F7" s="48"/>
      <c r="G7" s="48"/>
      <c r="H7" s="48"/>
      <c r="I7" s="122"/>
      <c r="J7" s="394"/>
      <c r="K7" s="64">
        <f>IF(ISBLANK(J7),"",IF(J7&lt;=40.05,"KSM",IF(J7&lt;=42.05,"I A",IF(J7&lt;=44.84,"II A",IF(J7&lt;=48.34,"III A",IF(J7&lt;=52.34,"I JA",IF(J7&lt;=56.04,"II JA",IF(J7&lt;=58.84,"III JA"))))))))</f>
      </c>
      <c r="L7" s="48"/>
      <c r="M7" s="91"/>
    </row>
    <row r="8" spans="1:16" ht="18" customHeight="1">
      <c r="A8" s="121">
        <v>2</v>
      </c>
      <c r="B8" s="64">
        <v>92</v>
      </c>
      <c r="C8" s="45" t="s">
        <v>510</v>
      </c>
      <c r="D8" s="46" t="s">
        <v>511</v>
      </c>
      <c r="E8" s="47" t="s">
        <v>512</v>
      </c>
      <c r="F8" s="48" t="s">
        <v>156</v>
      </c>
      <c r="G8" s="48" t="s">
        <v>155</v>
      </c>
      <c r="H8" s="48"/>
      <c r="I8" s="122"/>
      <c r="J8" s="394">
        <v>48.39</v>
      </c>
      <c r="K8" s="64" t="str">
        <f aca="true" t="shared" si="0" ref="K8:K65">IF(ISBLANK(J8),"",IF(J8&lt;=40.05,"KSM",IF(J8&lt;=42.05,"I A",IF(J8&lt;=44.84,"II A",IF(J8&lt;=48.34,"III A",IF(J8&lt;=52.34,"I JA",IF(J8&lt;=56.04,"II JA",IF(J8&lt;=58.84,"III JA"))))))))</f>
        <v>I JA</v>
      </c>
      <c r="L8" s="48" t="s">
        <v>513</v>
      </c>
      <c r="M8" s="91" t="s">
        <v>1021</v>
      </c>
      <c r="O8" s="58">
        <v>1</v>
      </c>
      <c r="P8" s="58">
        <v>2</v>
      </c>
    </row>
    <row r="9" spans="1:16" ht="18" customHeight="1">
      <c r="A9" s="121">
        <v>3</v>
      </c>
      <c r="B9" s="64">
        <v>200</v>
      </c>
      <c r="C9" s="45" t="s">
        <v>746</v>
      </c>
      <c r="D9" s="46" t="s">
        <v>745</v>
      </c>
      <c r="E9" s="47" t="s">
        <v>744</v>
      </c>
      <c r="F9" s="48" t="s">
        <v>146</v>
      </c>
      <c r="G9" s="48" t="s">
        <v>141</v>
      </c>
      <c r="H9" s="48" t="s">
        <v>147</v>
      </c>
      <c r="I9" s="122"/>
      <c r="J9" s="394">
        <v>45.68</v>
      </c>
      <c r="K9" s="64" t="str">
        <f t="shared" si="0"/>
        <v>III A</v>
      </c>
      <c r="L9" s="48" t="s">
        <v>743</v>
      </c>
      <c r="M9" s="91" t="s">
        <v>1022</v>
      </c>
      <c r="N9" s="395"/>
      <c r="O9" s="58">
        <v>1</v>
      </c>
      <c r="P9" s="58">
        <v>3</v>
      </c>
    </row>
    <row r="10" spans="1:16" ht="18" customHeight="1">
      <c r="A10" s="121">
        <v>4</v>
      </c>
      <c r="B10" s="64">
        <v>125</v>
      </c>
      <c r="C10" s="45" t="s">
        <v>1023</v>
      </c>
      <c r="D10" s="46" t="s">
        <v>1024</v>
      </c>
      <c r="E10" s="47" t="s">
        <v>1025</v>
      </c>
      <c r="F10" s="48" t="s">
        <v>32</v>
      </c>
      <c r="G10" s="48" t="s">
        <v>33</v>
      </c>
      <c r="H10" s="48"/>
      <c r="I10" s="122"/>
      <c r="J10" s="394">
        <v>47.03</v>
      </c>
      <c r="K10" s="64" t="str">
        <f t="shared" si="0"/>
        <v>III A</v>
      </c>
      <c r="L10" s="48" t="s">
        <v>34</v>
      </c>
      <c r="M10" s="91" t="s">
        <v>1026</v>
      </c>
      <c r="O10" s="58">
        <v>1</v>
      </c>
      <c r="P10" s="58">
        <v>4</v>
      </c>
    </row>
    <row r="11" spans="3:11" s="82" customFormat="1" ht="18" customHeight="1" thickBot="1">
      <c r="C11" s="94">
        <v>2</v>
      </c>
      <c r="D11" s="94" t="s">
        <v>1020</v>
      </c>
      <c r="E11" s="90"/>
      <c r="F11" s="90"/>
      <c r="G11" s="90"/>
      <c r="H11" s="88"/>
      <c r="I11" s="88"/>
      <c r="J11" s="392"/>
      <c r="K11" s="86"/>
    </row>
    <row r="12" spans="1:12" s="70" customFormat="1" ht="18" customHeight="1" thickBot="1">
      <c r="A12" s="28" t="s">
        <v>395</v>
      </c>
      <c r="B12" s="112" t="s">
        <v>126</v>
      </c>
      <c r="C12" s="232" t="s">
        <v>6</v>
      </c>
      <c r="D12" s="79" t="s">
        <v>7</v>
      </c>
      <c r="E12" s="78" t="s">
        <v>8</v>
      </c>
      <c r="F12" s="76" t="s">
        <v>9</v>
      </c>
      <c r="G12" s="76" t="s">
        <v>10</v>
      </c>
      <c r="H12" s="76" t="s">
        <v>11</v>
      </c>
      <c r="I12" s="76" t="s">
        <v>12</v>
      </c>
      <c r="J12" s="393" t="s">
        <v>13</v>
      </c>
      <c r="K12" s="72" t="s">
        <v>14</v>
      </c>
      <c r="L12" s="71" t="s">
        <v>15</v>
      </c>
    </row>
    <row r="13" spans="1:16" ht="18" customHeight="1">
      <c r="A13" s="121">
        <v>1</v>
      </c>
      <c r="B13" s="64"/>
      <c r="C13" s="45"/>
      <c r="D13" s="46"/>
      <c r="E13" s="47"/>
      <c r="F13" s="48"/>
      <c r="G13" s="48"/>
      <c r="H13" s="48"/>
      <c r="I13" s="122"/>
      <c r="J13" s="394"/>
      <c r="K13" s="64">
        <f t="shared" si="0"/>
      </c>
      <c r="L13" s="48"/>
      <c r="M13" s="91"/>
      <c r="O13" s="58">
        <v>2</v>
      </c>
      <c r="P13" s="58">
        <v>1</v>
      </c>
    </row>
    <row r="14" spans="1:16" ht="18" customHeight="1">
      <c r="A14" s="121">
        <v>2</v>
      </c>
      <c r="B14" s="64">
        <v>142</v>
      </c>
      <c r="C14" s="45" t="s">
        <v>546</v>
      </c>
      <c r="D14" s="46" t="s">
        <v>1027</v>
      </c>
      <c r="E14" s="47" t="s">
        <v>1028</v>
      </c>
      <c r="F14" s="48" t="s">
        <v>60</v>
      </c>
      <c r="G14" s="48" t="s">
        <v>20</v>
      </c>
      <c r="H14" s="48" t="s">
        <v>1029</v>
      </c>
      <c r="I14" s="122" t="s">
        <v>50</v>
      </c>
      <c r="J14" s="394">
        <v>52.16</v>
      </c>
      <c r="K14" s="64" t="str">
        <f t="shared" si="0"/>
        <v>I JA</v>
      </c>
      <c r="L14" s="48" t="s">
        <v>1030</v>
      </c>
      <c r="M14" s="91" t="s">
        <v>1031</v>
      </c>
      <c r="O14" s="58">
        <v>2</v>
      </c>
      <c r="P14" s="58">
        <v>2</v>
      </c>
    </row>
    <row r="15" spans="1:16" ht="18" customHeight="1">
      <c r="A15" s="121">
        <v>3</v>
      </c>
      <c r="B15" s="64">
        <v>113</v>
      </c>
      <c r="C15" s="45" t="s">
        <v>137</v>
      </c>
      <c r="D15" s="46" t="s">
        <v>1032</v>
      </c>
      <c r="E15" s="47" t="s">
        <v>657</v>
      </c>
      <c r="F15" s="48" t="s">
        <v>573</v>
      </c>
      <c r="G15" s="48" t="s">
        <v>406</v>
      </c>
      <c r="H15" s="48"/>
      <c r="I15" s="122"/>
      <c r="J15" s="394">
        <v>45.78</v>
      </c>
      <c r="K15" s="64" t="str">
        <f t="shared" si="0"/>
        <v>III A</v>
      </c>
      <c r="L15" s="48" t="s">
        <v>1033</v>
      </c>
      <c r="M15" s="91" t="s">
        <v>1034</v>
      </c>
      <c r="N15" s="395"/>
      <c r="O15" s="58">
        <v>2</v>
      </c>
      <c r="P15" s="58">
        <v>3</v>
      </c>
    </row>
    <row r="16" spans="1:16" ht="18" customHeight="1">
      <c r="A16" s="121">
        <v>4</v>
      </c>
      <c r="B16" s="64">
        <v>148</v>
      </c>
      <c r="C16" s="45" t="s">
        <v>922</v>
      </c>
      <c r="D16" s="46" t="s">
        <v>923</v>
      </c>
      <c r="E16" s="47" t="s">
        <v>783</v>
      </c>
      <c r="F16" s="48" t="s">
        <v>1035</v>
      </c>
      <c r="G16" s="48" t="s">
        <v>386</v>
      </c>
      <c r="H16" s="48"/>
      <c r="I16" s="122"/>
      <c r="J16" s="394">
        <v>45.67</v>
      </c>
      <c r="K16" s="64" t="str">
        <f t="shared" si="0"/>
        <v>III A</v>
      </c>
      <c r="L16" s="48" t="s">
        <v>924</v>
      </c>
      <c r="M16" s="91" t="s">
        <v>1036</v>
      </c>
      <c r="N16" s="395"/>
      <c r="O16" s="58">
        <v>2</v>
      </c>
      <c r="P16" s="58">
        <v>4</v>
      </c>
    </row>
    <row r="17" spans="3:11" s="82" customFormat="1" ht="18" customHeight="1" thickBot="1">
      <c r="C17" s="94">
        <v>3</v>
      </c>
      <c r="D17" s="94" t="s">
        <v>1020</v>
      </c>
      <c r="E17" s="90"/>
      <c r="F17" s="90"/>
      <c r="G17" s="90"/>
      <c r="H17" s="88"/>
      <c r="I17" s="88"/>
      <c r="J17" s="392"/>
      <c r="K17" s="86"/>
    </row>
    <row r="18" spans="1:12" s="70" customFormat="1" ht="18" customHeight="1" thickBot="1">
      <c r="A18" s="28" t="s">
        <v>395</v>
      </c>
      <c r="B18" s="112" t="s">
        <v>126</v>
      </c>
      <c r="C18" s="232" t="s">
        <v>6</v>
      </c>
      <c r="D18" s="79" t="s">
        <v>7</v>
      </c>
      <c r="E18" s="78" t="s">
        <v>8</v>
      </c>
      <c r="F18" s="76" t="s">
        <v>9</v>
      </c>
      <c r="G18" s="76" t="s">
        <v>10</v>
      </c>
      <c r="H18" s="76" t="s">
        <v>11</v>
      </c>
      <c r="I18" s="76" t="s">
        <v>12</v>
      </c>
      <c r="J18" s="393" t="s">
        <v>13</v>
      </c>
      <c r="K18" s="72" t="s">
        <v>14</v>
      </c>
      <c r="L18" s="71" t="s">
        <v>15</v>
      </c>
    </row>
    <row r="19" spans="1:16" ht="18" customHeight="1">
      <c r="A19" s="121">
        <v>1</v>
      </c>
      <c r="B19" s="64"/>
      <c r="C19" s="45"/>
      <c r="D19" s="46"/>
      <c r="E19" s="47"/>
      <c r="F19" s="48"/>
      <c r="G19" s="48"/>
      <c r="H19" s="48"/>
      <c r="I19" s="122"/>
      <c r="J19" s="394"/>
      <c r="K19" s="64">
        <f t="shared" si="0"/>
      </c>
      <c r="L19" s="48"/>
      <c r="M19" s="91"/>
      <c r="O19" s="58">
        <v>3</v>
      </c>
      <c r="P19" s="58">
        <v>1</v>
      </c>
    </row>
    <row r="20" spans="1:16" ht="18" customHeight="1">
      <c r="A20" s="121">
        <v>2</v>
      </c>
      <c r="B20" s="64">
        <v>156</v>
      </c>
      <c r="C20" s="45" t="s">
        <v>1037</v>
      </c>
      <c r="D20" s="46" t="s">
        <v>1038</v>
      </c>
      <c r="E20" s="47" t="s">
        <v>1039</v>
      </c>
      <c r="F20" s="48" t="s">
        <v>624</v>
      </c>
      <c r="G20" s="48" t="s">
        <v>162</v>
      </c>
      <c r="H20" s="48" t="s">
        <v>625</v>
      </c>
      <c r="I20" s="122" t="s">
        <v>50</v>
      </c>
      <c r="J20" s="394">
        <v>48.27</v>
      </c>
      <c r="K20" s="64" t="str">
        <f t="shared" si="0"/>
        <v>III A</v>
      </c>
      <c r="L20" s="48" t="s">
        <v>774</v>
      </c>
      <c r="M20" s="91" t="s">
        <v>1040</v>
      </c>
      <c r="O20" s="58">
        <v>3</v>
      </c>
      <c r="P20" s="58">
        <v>2</v>
      </c>
    </row>
    <row r="21" spans="1:16" ht="18" customHeight="1">
      <c r="A21" s="121">
        <v>3</v>
      </c>
      <c r="B21" s="64">
        <v>192</v>
      </c>
      <c r="C21" s="45" t="s">
        <v>453</v>
      </c>
      <c r="D21" s="46" t="s">
        <v>454</v>
      </c>
      <c r="E21" s="47" t="s">
        <v>455</v>
      </c>
      <c r="F21" s="48" t="s">
        <v>263</v>
      </c>
      <c r="G21" s="48" t="s">
        <v>90</v>
      </c>
      <c r="H21" s="48"/>
      <c r="I21" s="122"/>
      <c r="J21" s="394">
        <v>44.51</v>
      </c>
      <c r="K21" s="64" t="str">
        <f t="shared" si="0"/>
        <v>II A</v>
      </c>
      <c r="L21" s="48" t="s">
        <v>456</v>
      </c>
      <c r="M21" s="91" t="s">
        <v>1041</v>
      </c>
      <c r="N21" s="395"/>
      <c r="O21" s="58">
        <v>3</v>
      </c>
      <c r="P21" s="58">
        <v>3</v>
      </c>
    </row>
    <row r="22" spans="1:16" ht="18" customHeight="1">
      <c r="A22" s="121">
        <v>4</v>
      </c>
      <c r="B22" s="64">
        <v>180</v>
      </c>
      <c r="C22" s="45" t="s">
        <v>542</v>
      </c>
      <c r="D22" s="46" t="s">
        <v>543</v>
      </c>
      <c r="E22" s="47" t="s">
        <v>544</v>
      </c>
      <c r="F22" s="48" t="s">
        <v>236</v>
      </c>
      <c r="G22" s="48" t="s">
        <v>90</v>
      </c>
      <c r="H22" s="48"/>
      <c r="I22" s="122"/>
      <c r="J22" s="394">
        <v>44.92</v>
      </c>
      <c r="K22" s="64" t="str">
        <f t="shared" si="0"/>
        <v>III A</v>
      </c>
      <c r="L22" s="48" t="s">
        <v>264</v>
      </c>
      <c r="M22" s="91" t="s">
        <v>1042</v>
      </c>
      <c r="N22" s="395"/>
      <c r="O22" s="58">
        <v>3</v>
      </c>
      <c r="P22" s="58">
        <v>4</v>
      </c>
    </row>
    <row r="23" spans="3:11" s="82" customFormat="1" ht="18" customHeight="1" thickBot="1">
      <c r="C23" s="94">
        <v>4</v>
      </c>
      <c r="D23" s="94" t="s">
        <v>1020</v>
      </c>
      <c r="E23" s="90"/>
      <c r="F23" s="90"/>
      <c r="G23" s="90"/>
      <c r="H23" s="88"/>
      <c r="I23" s="88"/>
      <c r="J23" s="392"/>
      <c r="K23" s="86"/>
    </row>
    <row r="24" spans="1:12" s="70" customFormat="1" ht="18" customHeight="1" thickBot="1">
      <c r="A24" s="28" t="s">
        <v>395</v>
      </c>
      <c r="B24" s="112" t="s">
        <v>126</v>
      </c>
      <c r="C24" s="232" t="s">
        <v>6</v>
      </c>
      <c r="D24" s="79" t="s">
        <v>7</v>
      </c>
      <c r="E24" s="78" t="s">
        <v>8</v>
      </c>
      <c r="F24" s="76" t="s">
        <v>9</v>
      </c>
      <c r="G24" s="76" t="s">
        <v>10</v>
      </c>
      <c r="H24" s="76" t="s">
        <v>11</v>
      </c>
      <c r="I24" s="76" t="s">
        <v>12</v>
      </c>
      <c r="J24" s="393" t="s">
        <v>13</v>
      </c>
      <c r="K24" s="72" t="s">
        <v>14</v>
      </c>
      <c r="L24" s="71" t="s">
        <v>15</v>
      </c>
    </row>
    <row r="25" spans="1:16" ht="18" customHeight="1">
      <c r="A25" s="121">
        <v>1</v>
      </c>
      <c r="B25" s="64">
        <v>143</v>
      </c>
      <c r="C25" s="45" t="s">
        <v>426</v>
      </c>
      <c r="D25" s="46" t="s">
        <v>996</v>
      </c>
      <c r="E25" s="47" t="s">
        <v>997</v>
      </c>
      <c r="F25" s="48" t="s">
        <v>60</v>
      </c>
      <c r="G25" s="48" t="s">
        <v>20</v>
      </c>
      <c r="H25" s="48" t="s">
        <v>21</v>
      </c>
      <c r="I25" s="122" t="s">
        <v>50</v>
      </c>
      <c r="J25" s="394">
        <v>48.5</v>
      </c>
      <c r="K25" s="64" t="str">
        <f t="shared" si="0"/>
        <v>I JA</v>
      </c>
      <c r="L25" s="48" t="s">
        <v>998</v>
      </c>
      <c r="M25" s="91"/>
      <c r="O25" s="58">
        <v>4</v>
      </c>
      <c r="P25" s="58">
        <v>1</v>
      </c>
    </row>
    <row r="26" spans="1:16" ht="18" customHeight="1">
      <c r="A26" s="121">
        <v>2</v>
      </c>
      <c r="B26" s="64">
        <v>97</v>
      </c>
      <c r="C26" s="45" t="s">
        <v>449</v>
      </c>
      <c r="D26" s="46" t="s">
        <v>450</v>
      </c>
      <c r="E26" s="47" t="s">
        <v>324</v>
      </c>
      <c r="F26" s="48" t="s">
        <v>74</v>
      </c>
      <c r="G26" s="48" t="s">
        <v>49</v>
      </c>
      <c r="H26" s="48"/>
      <c r="I26" s="122"/>
      <c r="J26" s="394">
        <v>45.05</v>
      </c>
      <c r="K26" s="64" t="str">
        <f t="shared" si="0"/>
        <v>III A</v>
      </c>
      <c r="L26" s="48" t="s">
        <v>451</v>
      </c>
      <c r="M26" s="91" t="s">
        <v>1043</v>
      </c>
      <c r="O26" s="58">
        <v>4</v>
      </c>
      <c r="P26" s="58">
        <v>2</v>
      </c>
    </row>
    <row r="27" spans="1:16" ht="18" customHeight="1">
      <c r="A27" s="121">
        <v>3</v>
      </c>
      <c r="B27" s="64">
        <v>155</v>
      </c>
      <c r="C27" s="45" t="s">
        <v>1044</v>
      </c>
      <c r="D27" s="46" t="s">
        <v>1045</v>
      </c>
      <c r="E27" s="47" t="s">
        <v>367</v>
      </c>
      <c r="F27" s="48" t="s">
        <v>64</v>
      </c>
      <c r="G27" s="48" t="s">
        <v>65</v>
      </c>
      <c r="H27" s="48"/>
      <c r="I27" s="122"/>
      <c r="J27" s="394">
        <v>46.62</v>
      </c>
      <c r="K27" s="64" t="str">
        <f t="shared" si="0"/>
        <v>III A</v>
      </c>
      <c r="L27" s="48" t="s">
        <v>66</v>
      </c>
      <c r="M27" s="91" t="s">
        <v>1046</v>
      </c>
      <c r="N27" s="395"/>
      <c r="O27" s="58">
        <v>4</v>
      </c>
      <c r="P27" s="58">
        <v>3</v>
      </c>
    </row>
    <row r="28" spans="1:17" ht="18" customHeight="1">
      <c r="A28" s="121">
        <v>4</v>
      </c>
      <c r="B28" s="64">
        <v>187</v>
      </c>
      <c r="C28" s="45" t="s">
        <v>111</v>
      </c>
      <c r="D28" s="46" t="s">
        <v>479</v>
      </c>
      <c r="E28" s="47" t="s">
        <v>480</v>
      </c>
      <c r="F28" s="48" t="s">
        <v>263</v>
      </c>
      <c r="G28" s="48" t="s">
        <v>90</v>
      </c>
      <c r="H28" s="48"/>
      <c r="I28" s="122"/>
      <c r="J28" s="394" t="s">
        <v>152</v>
      </c>
      <c r="K28" s="64"/>
      <c r="L28" s="48" t="s">
        <v>253</v>
      </c>
      <c r="M28" s="91" t="s">
        <v>1047</v>
      </c>
      <c r="N28" s="395"/>
      <c r="O28" s="58">
        <v>4</v>
      </c>
      <c r="P28" s="58">
        <v>4</v>
      </c>
      <c r="Q28" s="396">
        <v>45.7</v>
      </c>
    </row>
    <row r="29" spans="3:11" s="82" customFormat="1" ht="18" customHeight="1" thickBot="1">
      <c r="C29" s="94">
        <v>5</v>
      </c>
      <c r="D29" s="94" t="s">
        <v>1020</v>
      </c>
      <c r="E29" s="90"/>
      <c r="F29" s="90"/>
      <c r="G29" s="90"/>
      <c r="H29" s="88"/>
      <c r="I29" s="88"/>
      <c r="J29" s="392"/>
      <c r="K29" s="86"/>
    </row>
    <row r="30" spans="1:12" s="70" customFormat="1" ht="18" customHeight="1" thickBot="1">
      <c r="A30" s="28" t="s">
        <v>395</v>
      </c>
      <c r="B30" s="112" t="s">
        <v>126</v>
      </c>
      <c r="C30" s="232" t="s">
        <v>6</v>
      </c>
      <c r="D30" s="79" t="s">
        <v>7</v>
      </c>
      <c r="E30" s="78" t="s">
        <v>8</v>
      </c>
      <c r="F30" s="76" t="s">
        <v>9</v>
      </c>
      <c r="G30" s="76" t="s">
        <v>10</v>
      </c>
      <c r="H30" s="76" t="s">
        <v>11</v>
      </c>
      <c r="I30" s="76" t="s">
        <v>12</v>
      </c>
      <c r="J30" s="393" t="s">
        <v>13</v>
      </c>
      <c r="K30" s="72" t="s">
        <v>14</v>
      </c>
      <c r="L30" s="71" t="s">
        <v>15</v>
      </c>
    </row>
    <row r="31" spans="1:16" ht="18" customHeight="1">
      <c r="A31" s="121">
        <v>1</v>
      </c>
      <c r="B31" s="64">
        <v>116</v>
      </c>
      <c r="C31" s="45" t="s">
        <v>550</v>
      </c>
      <c r="D31" s="46" t="s">
        <v>551</v>
      </c>
      <c r="E31" s="47" t="s">
        <v>552</v>
      </c>
      <c r="F31" s="48" t="s">
        <v>1048</v>
      </c>
      <c r="G31" s="48" t="s">
        <v>290</v>
      </c>
      <c r="H31" s="48"/>
      <c r="I31" s="122" t="s">
        <v>50</v>
      </c>
      <c r="J31" s="394">
        <v>44.65</v>
      </c>
      <c r="K31" s="64" t="str">
        <f t="shared" si="0"/>
        <v>II A</v>
      </c>
      <c r="L31" s="48" t="s">
        <v>553</v>
      </c>
      <c r="M31" s="91"/>
      <c r="O31" s="58">
        <v>5</v>
      </c>
      <c r="P31" s="58">
        <v>1</v>
      </c>
    </row>
    <row r="32" spans="1:16" ht="18" customHeight="1">
      <c r="A32" s="121">
        <v>2</v>
      </c>
      <c r="B32" s="64">
        <v>141</v>
      </c>
      <c r="C32" s="360" t="s">
        <v>1049</v>
      </c>
      <c r="D32" s="46" t="s">
        <v>1050</v>
      </c>
      <c r="E32" s="47" t="s">
        <v>1051</v>
      </c>
      <c r="F32" s="48" t="s">
        <v>60</v>
      </c>
      <c r="G32" s="48" t="s">
        <v>20</v>
      </c>
      <c r="H32" s="48" t="s">
        <v>1029</v>
      </c>
      <c r="I32" s="122" t="s">
        <v>50</v>
      </c>
      <c r="J32" s="394">
        <v>47.1</v>
      </c>
      <c r="K32" s="64" t="str">
        <f t="shared" si="0"/>
        <v>III A</v>
      </c>
      <c r="L32" s="48" t="s">
        <v>1052</v>
      </c>
      <c r="M32" s="91" t="s">
        <v>1053</v>
      </c>
      <c r="O32" s="58">
        <v>5</v>
      </c>
      <c r="P32" s="58">
        <v>2</v>
      </c>
    </row>
    <row r="33" spans="1:16" ht="18" customHeight="1">
      <c r="A33" s="121">
        <v>3</v>
      </c>
      <c r="B33" s="64">
        <v>117</v>
      </c>
      <c r="C33" s="45" t="s">
        <v>1054</v>
      </c>
      <c r="D33" s="46" t="s">
        <v>1055</v>
      </c>
      <c r="E33" s="47" t="s">
        <v>1056</v>
      </c>
      <c r="F33" s="48" t="s">
        <v>32</v>
      </c>
      <c r="G33" s="48" t="s">
        <v>33</v>
      </c>
      <c r="H33" s="48"/>
      <c r="I33" s="122"/>
      <c r="J33" s="394">
        <v>45.69</v>
      </c>
      <c r="K33" s="64" t="str">
        <f t="shared" si="0"/>
        <v>III A</v>
      </c>
      <c r="L33" s="48" t="s">
        <v>1057</v>
      </c>
      <c r="M33" s="91" t="s">
        <v>1058</v>
      </c>
      <c r="N33" s="395"/>
      <c r="O33" s="58">
        <v>5</v>
      </c>
      <c r="P33" s="58">
        <v>3</v>
      </c>
    </row>
    <row r="34" spans="1:16" ht="18" customHeight="1">
      <c r="A34" s="121">
        <v>4</v>
      </c>
      <c r="B34" s="64">
        <v>191</v>
      </c>
      <c r="C34" s="45" t="s">
        <v>758</v>
      </c>
      <c r="D34" s="46" t="s">
        <v>757</v>
      </c>
      <c r="E34" s="47" t="s">
        <v>756</v>
      </c>
      <c r="F34" s="48" t="s">
        <v>263</v>
      </c>
      <c r="G34" s="48" t="s">
        <v>90</v>
      </c>
      <c r="H34" s="48"/>
      <c r="I34" s="122"/>
      <c r="J34" s="394">
        <v>44.77</v>
      </c>
      <c r="K34" s="64" t="str">
        <f t="shared" si="0"/>
        <v>II A</v>
      </c>
      <c r="L34" s="48" t="s">
        <v>755</v>
      </c>
      <c r="M34" s="91" t="s">
        <v>1059</v>
      </c>
      <c r="N34" s="395"/>
      <c r="O34" s="58">
        <v>5</v>
      </c>
      <c r="P34" s="58">
        <v>4</v>
      </c>
    </row>
    <row r="35" spans="1:14" ht="18" customHeight="1">
      <c r="A35" s="216"/>
      <c r="B35" s="216"/>
      <c r="C35" s="218"/>
      <c r="D35" s="219"/>
      <c r="E35" s="220"/>
      <c r="F35" s="221"/>
      <c r="G35" s="221"/>
      <c r="H35" s="221"/>
      <c r="I35" s="222"/>
      <c r="J35" s="397"/>
      <c r="K35" s="216"/>
      <c r="L35" s="221"/>
      <c r="M35" s="91"/>
      <c r="N35" s="395"/>
    </row>
    <row r="36" spans="3:11" s="82" customFormat="1" ht="18" customHeight="1" thickBot="1">
      <c r="C36" s="94">
        <v>6</v>
      </c>
      <c r="D36" s="94" t="s">
        <v>1020</v>
      </c>
      <c r="E36" s="90"/>
      <c r="F36" s="90"/>
      <c r="G36" s="90"/>
      <c r="H36" s="88"/>
      <c r="I36" s="88"/>
      <c r="J36" s="392"/>
      <c r="K36" s="86"/>
    </row>
    <row r="37" spans="1:12" s="70" customFormat="1" ht="18" customHeight="1" thickBot="1">
      <c r="A37" s="28" t="s">
        <v>395</v>
      </c>
      <c r="B37" s="112" t="s">
        <v>126</v>
      </c>
      <c r="C37" s="232" t="s">
        <v>6</v>
      </c>
      <c r="D37" s="79" t="s">
        <v>7</v>
      </c>
      <c r="E37" s="78" t="s">
        <v>8</v>
      </c>
      <c r="F37" s="76" t="s">
        <v>9</v>
      </c>
      <c r="G37" s="76" t="s">
        <v>10</v>
      </c>
      <c r="H37" s="76" t="s">
        <v>11</v>
      </c>
      <c r="I37" s="76" t="s">
        <v>12</v>
      </c>
      <c r="J37" s="393" t="s">
        <v>13</v>
      </c>
      <c r="K37" s="72" t="s">
        <v>14</v>
      </c>
      <c r="L37" s="71" t="s">
        <v>15</v>
      </c>
    </row>
    <row r="38" spans="1:16" ht="18" customHeight="1">
      <c r="A38" s="121">
        <v>1</v>
      </c>
      <c r="B38" s="64">
        <v>72</v>
      </c>
      <c r="C38" s="45" t="s">
        <v>86</v>
      </c>
      <c r="D38" s="46" t="s">
        <v>399</v>
      </c>
      <c r="E38" s="47" t="s">
        <v>400</v>
      </c>
      <c r="F38" s="48" t="s">
        <v>378</v>
      </c>
      <c r="G38" s="48" t="s">
        <v>39</v>
      </c>
      <c r="H38" s="48"/>
      <c r="I38" s="122" t="s">
        <v>50</v>
      </c>
      <c r="J38" s="394">
        <v>47.85</v>
      </c>
      <c r="K38" s="64" t="str">
        <f t="shared" si="0"/>
        <v>III A</v>
      </c>
      <c r="L38" s="48" t="s">
        <v>329</v>
      </c>
      <c r="M38" s="91"/>
      <c r="O38" s="58">
        <v>6</v>
      </c>
      <c r="P38" s="58">
        <v>1</v>
      </c>
    </row>
    <row r="39" spans="1:16" ht="18" customHeight="1">
      <c r="A39" s="121">
        <v>2</v>
      </c>
      <c r="B39" s="64">
        <v>109</v>
      </c>
      <c r="C39" s="45" t="s">
        <v>463</v>
      </c>
      <c r="D39" s="46" t="s">
        <v>1060</v>
      </c>
      <c r="E39" s="47" t="s">
        <v>1061</v>
      </c>
      <c r="F39" s="48" t="s">
        <v>405</v>
      </c>
      <c r="G39" s="48" t="s">
        <v>406</v>
      </c>
      <c r="H39" s="48"/>
      <c r="I39" s="122" t="s">
        <v>50</v>
      </c>
      <c r="J39" s="394">
        <v>46.68</v>
      </c>
      <c r="K39" s="64" t="str">
        <f t="shared" si="0"/>
        <v>III A</v>
      </c>
      <c r="L39" s="48" t="s">
        <v>1062</v>
      </c>
      <c r="M39" s="91" t="s">
        <v>1063</v>
      </c>
      <c r="O39" s="58">
        <v>6</v>
      </c>
      <c r="P39" s="58">
        <v>2</v>
      </c>
    </row>
    <row r="40" spans="1:16" ht="18" customHeight="1">
      <c r="A40" s="121">
        <v>3</v>
      </c>
      <c r="B40" s="64">
        <v>107</v>
      </c>
      <c r="C40" s="45" t="s">
        <v>719</v>
      </c>
      <c r="D40" s="46" t="s">
        <v>718</v>
      </c>
      <c r="E40" s="47" t="s">
        <v>591</v>
      </c>
      <c r="F40" s="48" t="s">
        <v>60</v>
      </c>
      <c r="G40" s="48" t="s">
        <v>716</v>
      </c>
      <c r="H40" s="48"/>
      <c r="I40" s="122" t="s">
        <v>50</v>
      </c>
      <c r="J40" s="394">
        <v>46.86</v>
      </c>
      <c r="K40" s="64" t="str">
        <f t="shared" si="0"/>
        <v>III A</v>
      </c>
      <c r="L40" s="48" t="s">
        <v>587</v>
      </c>
      <c r="M40" s="91" t="s">
        <v>1064</v>
      </c>
      <c r="N40" s="395">
        <v>29.41</v>
      </c>
      <c r="O40" s="58">
        <v>6</v>
      </c>
      <c r="P40" s="58">
        <v>3</v>
      </c>
    </row>
    <row r="41" spans="1:16" ht="18" customHeight="1">
      <c r="A41" s="121">
        <v>4</v>
      </c>
      <c r="B41" s="64">
        <v>100</v>
      </c>
      <c r="C41" s="45" t="s">
        <v>911</v>
      </c>
      <c r="D41" s="46" t="s">
        <v>912</v>
      </c>
      <c r="E41" s="47" t="s">
        <v>712</v>
      </c>
      <c r="F41" s="48" t="s">
        <v>74</v>
      </c>
      <c r="G41" s="48" t="s">
        <v>49</v>
      </c>
      <c r="H41" s="48"/>
      <c r="I41" s="122"/>
      <c r="J41" s="394">
        <v>43.73</v>
      </c>
      <c r="K41" s="64" t="str">
        <f t="shared" si="0"/>
        <v>II A</v>
      </c>
      <c r="L41" s="48" t="s">
        <v>913</v>
      </c>
      <c r="M41" s="91" t="s">
        <v>1065</v>
      </c>
      <c r="N41" s="395"/>
      <c r="O41" s="58">
        <v>6</v>
      </c>
      <c r="P41" s="58">
        <v>4</v>
      </c>
    </row>
    <row r="42" spans="3:11" s="82" customFormat="1" ht="18" customHeight="1" thickBot="1">
      <c r="C42" s="94">
        <v>7</v>
      </c>
      <c r="D42" s="94" t="s">
        <v>1020</v>
      </c>
      <c r="E42" s="90"/>
      <c r="F42" s="90"/>
      <c r="G42" s="90"/>
      <c r="H42" s="88"/>
      <c r="I42" s="88"/>
      <c r="J42" s="392"/>
      <c r="K42" s="86"/>
    </row>
    <row r="43" spans="1:12" s="70" customFormat="1" ht="18" customHeight="1" thickBot="1">
      <c r="A43" s="28" t="s">
        <v>395</v>
      </c>
      <c r="B43" s="112" t="s">
        <v>126</v>
      </c>
      <c r="C43" s="232" t="s">
        <v>6</v>
      </c>
      <c r="D43" s="79" t="s">
        <v>7</v>
      </c>
      <c r="E43" s="78" t="s">
        <v>8</v>
      </c>
      <c r="F43" s="76" t="s">
        <v>9</v>
      </c>
      <c r="G43" s="76" t="s">
        <v>10</v>
      </c>
      <c r="H43" s="76" t="s">
        <v>11</v>
      </c>
      <c r="I43" s="76" t="s">
        <v>12</v>
      </c>
      <c r="J43" s="393" t="s">
        <v>13</v>
      </c>
      <c r="K43" s="72" t="s">
        <v>14</v>
      </c>
      <c r="L43" s="71" t="s">
        <v>15</v>
      </c>
    </row>
    <row r="44" spans="1:16" ht="18" customHeight="1">
      <c r="A44" s="121">
        <v>1</v>
      </c>
      <c r="B44" s="64">
        <v>14</v>
      </c>
      <c r="C44" s="45" t="s">
        <v>750</v>
      </c>
      <c r="D44" s="46" t="s">
        <v>749</v>
      </c>
      <c r="E44" s="47" t="s">
        <v>748</v>
      </c>
      <c r="F44" s="48" t="s">
        <v>257</v>
      </c>
      <c r="G44" s="48" t="s">
        <v>258</v>
      </c>
      <c r="H44" s="48"/>
      <c r="I44" s="122"/>
      <c r="J44" s="394">
        <v>45.5</v>
      </c>
      <c r="K44" s="64" t="str">
        <f t="shared" si="0"/>
        <v>III A</v>
      </c>
      <c r="L44" s="48" t="s">
        <v>599</v>
      </c>
      <c r="M44" s="91"/>
      <c r="O44" s="58">
        <v>7</v>
      </c>
      <c r="P44" s="58">
        <v>1</v>
      </c>
    </row>
    <row r="45" spans="1:16" ht="18" customHeight="1">
      <c r="A45" s="121">
        <v>2</v>
      </c>
      <c r="B45" s="64">
        <v>167</v>
      </c>
      <c r="C45" s="45" t="s">
        <v>518</v>
      </c>
      <c r="D45" s="46" t="s">
        <v>519</v>
      </c>
      <c r="E45" s="47" t="s">
        <v>520</v>
      </c>
      <c r="F45" s="48" t="s">
        <v>360</v>
      </c>
      <c r="G45" s="48" t="s">
        <v>359</v>
      </c>
      <c r="H45" s="48" t="s">
        <v>358</v>
      </c>
      <c r="I45" s="122"/>
      <c r="J45" s="394">
        <v>49.1</v>
      </c>
      <c r="K45" s="64" t="str">
        <f t="shared" si="0"/>
        <v>I JA</v>
      </c>
      <c r="L45" s="48" t="s">
        <v>357</v>
      </c>
      <c r="M45" s="91" t="s">
        <v>1066</v>
      </c>
      <c r="O45" s="58">
        <v>7</v>
      </c>
      <c r="P45" s="58">
        <v>2</v>
      </c>
    </row>
    <row r="46" spans="1:16" ht="18" customHeight="1">
      <c r="A46" s="121">
        <v>3</v>
      </c>
      <c r="B46" s="64">
        <v>173</v>
      </c>
      <c r="C46" s="45" t="s">
        <v>1067</v>
      </c>
      <c r="D46" s="46" t="s">
        <v>1068</v>
      </c>
      <c r="E46" s="47" t="s">
        <v>1069</v>
      </c>
      <c r="F46" s="48" t="s">
        <v>89</v>
      </c>
      <c r="G46" s="48" t="s">
        <v>90</v>
      </c>
      <c r="H46" s="48"/>
      <c r="I46" s="122" t="s">
        <v>50</v>
      </c>
      <c r="J46" s="394">
        <v>44.59</v>
      </c>
      <c r="K46" s="64" t="str">
        <f t="shared" si="0"/>
        <v>II A</v>
      </c>
      <c r="L46" s="48" t="s">
        <v>286</v>
      </c>
      <c r="M46" s="91" t="s">
        <v>1070</v>
      </c>
      <c r="N46" s="395">
        <v>28</v>
      </c>
      <c r="O46" s="58">
        <v>7</v>
      </c>
      <c r="P46" s="58">
        <v>3</v>
      </c>
    </row>
    <row r="47" spans="1:16" ht="18" customHeight="1">
      <c r="A47" s="121">
        <v>4</v>
      </c>
      <c r="B47" s="64">
        <v>168</v>
      </c>
      <c r="C47" s="45" t="s">
        <v>467</v>
      </c>
      <c r="D47" s="46" t="s">
        <v>468</v>
      </c>
      <c r="E47" s="47" t="s">
        <v>469</v>
      </c>
      <c r="F47" s="48" t="s">
        <v>89</v>
      </c>
      <c r="G47" s="48" t="s">
        <v>90</v>
      </c>
      <c r="H47" s="48"/>
      <c r="I47" s="122" t="s">
        <v>50</v>
      </c>
      <c r="J47" s="394">
        <v>46.26</v>
      </c>
      <c r="K47" s="64" t="str">
        <f t="shared" si="0"/>
        <v>III A</v>
      </c>
      <c r="L47" s="48" t="s">
        <v>470</v>
      </c>
      <c r="M47" s="91" t="s">
        <v>117</v>
      </c>
      <c r="N47" s="395">
        <v>28.58</v>
      </c>
      <c r="O47" s="58">
        <v>7</v>
      </c>
      <c r="P47" s="58">
        <v>4</v>
      </c>
    </row>
    <row r="48" spans="3:11" s="82" customFormat="1" ht="18" customHeight="1" thickBot="1">
      <c r="C48" s="94">
        <v>8</v>
      </c>
      <c r="D48" s="94" t="s">
        <v>1020</v>
      </c>
      <c r="E48" s="90"/>
      <c r="F48" s="90"/>
      <c r="G48" s="90"/>
      <c r="H48" s="88"/>
      <c r="I48" s="88"/>
      <c r="J48" s="392"/>
      <c r="K48" s="86"/>
    </row>
    <row r="49" spans="1:12" s="70" customFormat="1" ht="18" customHeight="1" thickBot="1">
      <c r="A49" s="28" t="s">
        <v>395</v>
      </c>
      <c r="B49" s="112" t="s">
        <v>126</v>
      </c>
      <c r="C49" s="232" t="s">
        <v>6</v>
      </c>
      <c r="D49" s="79" t="s">
        <v>7</v>
      </c>
      <c r="E49" s="78" t="s">
        <v>8</v>
      </c>
      <c r="F49" s="76" t="s">
        <v>9</v>
      </c>
      <c r="G49" s="76" t="s">
        <v>10</v>
      </c>
      <c r="H49" s="76" t="s">
        <v>11</v>
      </c>
      <c r="I49" s="76" t="s">
        <v>12</v>
      </c>
      <c r="J49" s="393" t="s">
        <v>13</v>
      </c>
      <c r="K49" s="72" t="s">
        <v>14</v>
      </c>
      <c r="L49" s="71" t="s">
        <v>15</v>
      </c>
    </row>
    <row r="50" spans="1:16" ht="18" customHeight="1">
      <c r="A50" s="121">
        <v>1</v>
      </c>
      <c r="B50" s="64">
        <v>13</v>
      </c>
      <c r="C50" s="45" t="s">
        <v>474</v>
      </c>
      <c r="D50" s="46" t="s">
        <v>475</v>
      </c>
      <c r="E50" s="47" t="s">
        <v>476</v>
      </c>
      <c r="F50" s="48" t="s">
        <v>257</v>
      </c>
      <c r="G50" s="48" t="s">
        <v>258</v>
      </c>
      <c r="H50" s="48"/>
      <c r="I50" s="122"/>
      <c r="J50" s="394">
        <v>47.82</v>
      </c>
      <c r="K50" s="64" t="str">
        <f t="shared" si="0"/>
        <v>III A</v>
      </c>
      <c r="L50" s="48" t="s">
        <v>477</v>
      </c>
      <c r="M50" s="91"/>
      <c r="O50" s="58">
        <v>8</v>
      </c>
      <c r="P50" s="58">
        <v>1</v>
      </c>
    </row>
    <row r="51" spans="1:16" ht="18" customHeight="1">
      <c r="A51" s="121">
        <v>2</v>
      </c>
      <c r="B51" s="64">
        <v>81</v>
      </c>
      <c r="C51" s="45" t="s">
        <v>417</v>
      </c>
      <c r="D51" s="46" t="s">
        <v>418</v>
      </c>
      <c r="E51" s="47" t="s">
        <v>419</v>
      </c>
      <c r="F51" s="48" t="s">
        <v>55</v>
      </c>
      <c r="G51" s="48" t="s">
        <v>39</v>
      </c>
      <c r="H51" s="48"/>
      <c r="I51" s="122"/>
      <c r="J51" s="394">
        <v>46.81</v>
      </c>
      <c r="K51" s="64" t="str">
        <f t="shared" si="0"/>
        <v>III A</v>
      </c>
      <c r="L51" s="48" t="s">
        <v>420</v>
      </c>
      <c r="M51" s="91" t="s">
        <v>1071</v>
      </c>
      <c r="O51" s="58">
        <v>8</v>
      </c>
      <c r="P51" s="58">
        <v>2</v>
      </c>
    </row>
    <row r="52" spans="1:16" ht="18" customHeight="1">
      <c r="A52" s="121">
        <v>3</v>
      </c>
      <c r="B52" s="64">
        <v>174</v>
      </c>
      <c r="C52" s="45" t="s">
        <v>440</v>
      </c>
      <c r="D52" s="46" t="s">
        <v>441</v>
      </c>
      <c r="E52" s="47" t="s">
        <v>442</v>
      </c>
      <c r="F52" s="48" t="s">
        <v>236</v>
      </c>
      <c r="G52" s="48" t="s">
        <v>90</v>
      </c>
      <c r="H52" s="48"/>
      <c r="I52" s="122"/>
      <c r="J52" s="394">
        <v>44.09</v>
      </c>
      <c r="K52" s="64" t="str">
        <f t="shared" si="0"/>
        <v>II A</v>
      </c>
      <c r="L52" s="48" t="s">
        <v>286</v>
      </c>
      <c r="M52" s="91" t="s">
        <v>1072</v>
      </c>
      <c r="N52" s="395"/>
      <c r="O52" s="58">
        <v>8</v>
      </c>
      <c r="P52" s="58">
        <v>3</v>
      </c>
    </row>
    <row r="53" spans="1:16" ht="18" customHeight="1">
      <c r="A53" s="121">
        <v>4</v>
      </c>
      <c r="B53" s="64">
        <v>189</v>
      </c>
      <c r="C53" s="45" t="s">
        <v>444</v>
      </c>
      <c r="D53" s="46" t="s">
        <v>445</v>
      </c>
      <c r="E53" s="47" t="s">
        <v>446</v>
      </c>
      <c r="F53" s="48" t="s">
        <v>263</v>
      </c>
      <c r="G53" s="48" t="s">
        <v>90</v>
      </c>
      <c r="H53" s="48"/>
      <c r="I53" s="122"/>
      <c r="J53" s="394">
        <v>45.91</v>
      </c>
      <c r="K53" s="64" t="str">
        <f t="shared" si="0"/>
        <v>III A</v>
      </c>
      <c r="L53" s="48" t="s">
        <v>447</v>
      </c>
      <c r="M53" s="91" t="s">
        <v>117</v>
      </c>
      <c r="N53" s="395">
        <v>27.84</v>
      </c>
      <c r="O53" s="58">
        <v>8</v>
      </c>
      <c r="P53" s="58">
        <v>4</v>
      </c>
    </row>
    <row r="54" spans="3:11" s="82" customFormat="1" ht="18" customHeight="1" thickBot="1">
      <c r="C54" s="94">
        <v>9</v>
      </c>
      <c r="D54" s="94" t="s">
        <v>1020</v>
      </c>
      <c r="E54" s="90"/>
      <c r="F54" s="90"/>
      <c r="G54" s="90"/>
      <c r="H54" s="88"/>
      <c r="I54" s="88"/>
      <c r="J54" s="392"/>
      <c r="K54" s="86"/>
    </row>
    <row r="55" spans="1:12" s="70" customFormat="1" ht="18" customHeight="1" thickBot="1">
      <c r="A55" s="28" t="s">
        <v>395</v>
      </c>
      <c r="B55" s="112" t="s">
        <v>126</v>
      </c>
      <c r="C55" s="232" t="s">
        <v>6</v>
      </c>
      <c r="D55" s="79" t="s">
        <v>7</v>
      </c>
      <c r="E55" s="78" t="s">
        <v>8</v>
      </c>
      <c r="F55" s="76" t="s">
        <v>9</v>
      </c>
      <c r="G55" s="76" t="s">
        <v>10</v>
      </c>
      <c r="H55" s="76" t="s">
        <v>11</v>
      </c>
      <c r="I55" s="76" t="s">
        <v>12</v>
      </c>
      <c r="J55" s="393" t="s">
        <v>13</v>
      </c>
      <c r="K55" s="72" t="s">
        <v>14</v>
      </c>
      <c r="L55" s="71" t="s">
        <v>15</v>
      </c>
    </row>
    <row r="56" spans="1:16" ht="18" customHeight="1">
      <c r="A56" s="121">
        <v>1</v>
      </c>
      <c r="B56" s="64">
        <v>5</v>
      </c>
      <c r="C56" s="45" t="s">
        <v>453</v>
      </c>
      <c r="D56" s="46" t="s">
        <v>472</v>
      </c>
      <c r="E56" s="47" t="s">
        <v>473</v>
      </c>
      <c r="F56" s="48" t="s">
        <v>257</v>
      </c>
      <c r="G56" s="48" t="s">
        <v>258</v>
      </c>
      <c r="H56" s="48"/>
      <c r="I56" s="122"/>
      <c r="J56" s="394">
        <v>48.59</v>
      </c>
      <c r="K56" s="64" t="str">
        <f t="shared" si="0"/>
        <v>I JA</v>
      </c>
      <c r="L56" s="48" t="s">
        <v>425</v>
      </c>
      <c r="M56" s="91" t="s">
        <v>117</v>
      </c>
      <c r="O56" s="58">
        <v>9</v>
      </c>
      <c r="P56" s="58">
        <v>1</v>
      </c>
    </row>
    <row r="57" spans="1:16" ht="18" customHeight="1">
      <c r="A57" s="121">
        <v>2</v>
      </c>
      <c r="B57" s="64">
        <v>164</v>
      </c>
      <c r="C57" s="45" t="s">
        <v>1073</v>
      </c>
      <c r="D57" s="46" t="s">
        <v>1074</v>
      </c>
      <c r="E57" s="47" t="s">
        <v>151</v>
      </c>
      <c r="F57" s="48" t="s">
        <v>163</v>
      </c>
      <c r="G57" s="48" t="s">
        <v>162</v>
      </c>
      <c r="H57" s="48" t="s">
        <v>625</v>
      </c>
      <c r="I57" s="122"/>
      <c r="J57" s="394">
        <v>46.96</v>
      </c>
      <c r="K57" s="64" t="str">
        <f t="shared" si="0"/>
        <v>III A</v>
      </c>
      <c r="L57" s="48" t="s">
        <v>1075</v>
      </c>
      <c r="M57" s="91" t="s">
        <v>1076</v>
      </c>
      <c r="O57" s="58">
        <v>9</v>
      </c>
      <c r="P57" s="58">
        <v>2</v>
      </c>
    </row>
    <row r="58" spans="1:16" ht="18" customHeight="1">
      <c r="A58" s="121">
        <v>3</v>
      </c>
      <c r="B58" s="64">
        <v>78</v>
      </c>
      <c r="C58" s="45" t="s">
        <v>133</v>
      </c>
      <c r="D58" s="46" t="s">
        <v>1077</v>
      </c>
      <c r="E58" s="47" t="s">
        <v>836</v>
      </c>
      <c r="F58" s="48" t="s">
        <v>55</v>
      </c>
      <c r="G58" s="48" t="s">
        <v>39</v>
      </c>
      <c r="H58" s="48"/>
      <c r="I58" s="122"/>
      <c r="J58" s="394">
        <v>43.99</v>
      </c>
      <c r="K58" s="64" t="str">
        <f t="shared" si="0"/>
        <v>II A</v>
      </c>
      <c r="L58" s="48" t="s">
        <v>937</v>
      </c>
      <c r="M58" s="91" t="s">
        <v>1078</v>
      </c>
      <c r="N58" s="395"/>
      <c r="O58" s="58">
        <v>9</v>
      </c>
      <c r="P58" s="58">
        <v>3</v>
      </c>
    </row>
    <row r="59" spans="1:16" ht="18" customHeight="1">
      <c r="A59" s="121">
        <v>4</v>
      </c>
      <c r="B59" s="64">
        <v>103</v>
      </c>
      <c r="C59" s="45" t="s">
        <v>61</v>
      </c>
      <c r="D59" s="46" t="s">
        <v>499</v>
      </c>
      <c r="E59" s="47" t="s">
        <v>500</v>
      </c>
      <c r="F59" s="48" t="s">
        <v>74</v>
      </c>
      <c r="G59" s="48" t="s">
        <v>49</v>
      </c>
      <c r="H59" s="48"/>
      <c r="I59" s="122"/>
      <c r="J59" s="394">
        <v>43.66</v>
      </c>
      <c r="K59" s="64" t="str">
        <f t="shared" si="0"/>
        <v>II A</v>
      </c>
      <c r="L59" s="48" t="s">
        <v>501</v>
      </c>
      <c r="M59" s="395" t="s">
        <v>117</v>
      </c>
      <c r="N59" s="395">
        <v>27.24</v>
      </c>
      <c r="O59" s="58">
        <v>9</v>
      </c>
      <c r="P59" s="58">
        <v>4</v>
      </c>
    </row>
    <row r="60" spans="3:11" s="82" customFormat="1" ht="18" customHeight="1" thickBot="1">
      <c r="C60" s="94">
        <v>10</v>
      </c>
      <c r="D60" s="94" t="s">
        <v>1020</v>
      </c>
      <c r="E60" s="90"/>
      <c r="F60" s="90"/>
      <c r="G60" s="90"/>
      <c r="H60" s="88"/>
      <c r="I60" s="88"/>
      <c r="J60" s="392"/>
      <c r="K60" s="86"/>
    </row>
    <row r="61" spans="1:12" s="70" customFormat="1" ht="18" customHeight="1" thickBot="1">
      <c r="A61" s="28" t="s">
        <v>395</v>
      </c>
      <c r="B61" s="112" t="s">
        <v>126</v>
      </c>
      <c r="C61" s="232" t="s">
        <v>6</v>
      </c>
      <c r="D61" s="79" t="s">
        <v>7</v>
      </c>
      <c r="E61" s="78" t="s">
        <v>8</v>
      </c>
      <c r="F61" s="76" t="s">
        <v>9</v>
      </c>
      <c r="G61" s="76" t="s">
        <v>10</v>
      </c>
      <c r="H61" s="76" t="s">
        <v>11</v>
      </c>
      <c r="I61" s="76" t="s">
        <v>12</v>
      </c>
      <c r="J61" s="393" t="s">
        <v>13</v>
      </c>
      <c r="K61" s="72" t="s">
        <v>14</v>
      </c>
      <c r="L61" s="71" t="s">
        <v>15</v>
      </c>
    </row>
    <row r="62" spans="1:16" ht="18" customHeight="1">
      <c r="A62" s="121">
        <v>1</v>
      </c>
      <c r="B62" s="64">
        <v>2</v>
      </c>
      <c r="C62" s="45" t="s">
        <v>75</v>
      </c>
      <c r="D62" s="46" t="s">
        <v>1079</v>
      </c>
      <c r="E62" s="47" t="s">
        <v>1080</v>
      </c>
      <c r="F62" s="48" t="s">
        <v>181</v>
      </c>
      <c r="G62" s="48" t="s">
        <v>180</v>
      </c>
      <c r="H62" s="48"/>
      <c r="I62" s="122"/>
      <c r="J62" s="394">
        <v>48.45</v>
      </c>
      <c r="K62" s="64" t="str">
        <f t="shared" si="0"/>
        <v>I JA</v>
      </c>
      <c r="L62" s="48" t="s">
        <v>178</v>
      </c>
      <c r="M62" s="91" t="s">
        <v>1081</v>
      </c>
      <c r="O62" s="58">
        <v>10</v>
      </c>
      <c r="P62" s="58">
        <v>1</v>
      </c>
    </row>
    <row r="63" spans="1:16" ht="18" customHeight="1">
      <c r="A63" s="121">
        <v>2</v>
      </c>
      <c r="B63" s="64">
        <v>71</v>
      </c>
      <c r="C63" s="45" t="s">
        <v>98</v>
      </c>
      <c r="D63" s="46" t="s">
        <v>903</v>
      </c>
      <c r="E63" s="47" t="s">
        <v>904</v>
      </c>
      <c r="F63" s="48" t="s">
        <v>55</v>
      </c>
      <c r="G63" s="48" t="s">
        <v>39</v>
      </c>
      <c r="H63" s="48"/>
      <c r="I63" s="122"/>
      <c r="J63" s="394">
        <v>47.2</v>
      </c>
      <c r="K63" s="64" t="str">
        <f t="shared" si="0"/>
        <v>III A</v>
      </c>
      <c r="L63" s="48" t="s">
        <v>420</v>
      </c>
      <c r="M63" s="91" t="s">
        <v>1082</v>
      </c>
      <c r="O63" s="58">
        <v>10</v>
      </c>
      <c r="P63" s="58">
        <v>2</v>
      </c>
    </row>
    <row r="64" spans="1:16" ht="18" customHeight="1">
      <c r="A64" s="121">
        <v>3</v>
      </c>
      <c r="B64" s="64">
        <v>169</v>
      </c>
      <c r="C64" s="45" t="s">
        <v>1083</v>
      </c>
      <c r="D64" s="46" t="s">
        <v>1084</v>
      </c>
      <c r="E64" s="47" t="s">
        <v>1085</v>
      </c>
      <c r="F64" s="48" t="s">
        <v>89</v>
      </c>
      <c r="G64" s="48" t="s">
        <v>90</v>
      </c>
      <c r="H64" s="48"/>
      <c r="I64" s="122" t="s">
        <v>50</v>
      </c>
      <c r="J64" s="394">
        <v>43.84</v>
      </c>
      <c r="K64" s="64" t="str">
        <f t="shared" si="0"/>
        <v>II A</v>
      </c>
      <c r="L64" s="48" t="s">
        <v>470</v>
      </c>
      <c r="M64" s="91" t="s">
        <v>1086</v>
      </c>
      <c r="N64" s="395">
        <v>26.69</v>
      </c>
      <c r="O64" s="58">
        <v>10</v>
      </c>
      <c r="P64" s="58">
        <v>3</v>
      </c>
    </row>
    <row r="65" spans="1:16" ht="18" customHeight="1">
      <c r="A65" s="121">
        <v>4</v>
      </c>
      <c r="B65" s="64">
        <v>133</v>
      </c>
      <c r="C65" s="45" t="s">
        <v>728</v>
      </c>
      <c r="D65" s="46" t="s">
        <v>727</v>
      </c>
      <c r="E65" s="47" t="s">
        <v>726</v>
      </c>
      <c r="F65" s="48" t="s">
        <v>192</v>
      </c>
      <c r="G65" s="48" t="s">
        <v>191</v>
      </c>
      <c r="H65" s="48"/>
      <c r="I65" s="122"/>
      <c r="J65" s="394">
        <v>42.7</v>
      </c>
      <c r="K65" s="64" t="str">
        <f t="shared" si="0"/>
        <v>II A</v>
      </c>
      <c r="L65" s="48" t="s">
        <v>725</v>
      </c>
      <c r="M65" s="91" t="s">
        <v>1087</v>
      </c>
      <c r="N65" s="395">
        <v>26.13</v>
      </c>
      <c r="O65" s="58">
        <v>10</v>
      </c>
      <c r="P65" s="58">
        <v>4</v>
      </c>
    </row>
  </sheetData>
  <sheetProtection/>
  <printOptions horizontalCentered="1"/>
  <pageMargins left="0.3937007874015748" right="0.3937007874015748" top="0.2362204724409449" bottom="0.2755905511811024" header="0.3937007874015748" footer="0.3937007874015748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Q4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7109375" style="58" customWidth="1"/>
    <col min="2" max="2" width="5.7109375" style="58" hidden="1" customWidth="1"/>
    <col min="3" max="3" width="11.140625" style="58" customWidth="1"/>
    <col min="4" max="4" width="19.140625" style="58" bestFit="1" customWidth="1"/>
    <col min="5" max="5" width="10.7109375" style="61" customWidth="1"/>
    <col min="6" max="6" width="15.57421875" style="60" bestFit="1" customWidth="1"/>
    <col min="7" max="7" width="18.28125" style="60" bestFit="1" customWidth="1"/>
    <col min="8" max="8" width="12.28125" style="60" customWidth="1"/>
    <col min="9" max="9" width="5.8515625" style="60" bestFit="1" customWidth="1"/>
    <col min="10" max="10" width="9.140625" style="398" customWidth="1"/>
    <col min="11" max="11" width="6.421875" style="201" bestFit="1" customWidth="1"/>
    <col min="12" max="12" width="21.8515625" style="91" customWidth="1"/>
    <col min="13" max="13" width="4.8515625" style="58" hidden="1" customWidth="1"/>
    <col min="14" max="14" width="3.7109375" style="58" hidden="1" customWidth="1"/>
    <col min="15" max="15" width="3.00390625" style="58" hidden="1" customWidth="1"/>
    <col min="16" max="16" width="2.00390625" style="58" hidden="1" customWidth="1"/>
    <col min="17" max="17" width="5.140625" style="58" hidden="1" customWidth="1"/>
    <col min="18" max="16384" width="9.140625" style="58" customWidth="1"/>
  </cols>
  <sheetData>
    <row r="1" spans="1:12" s="85" customFormat="1" ht="15.75">
      <c r="A1" s="99" t="s">
        <v>0</v>
      </c>
      <c r="D1" s="90"/>
      <c r="E1" s="89"/>
      <c r="F1" s="89"/>
      <c r="G1" s="89"/>
      <c r="H1" s="97"/>
      <c r="I1" s="97"/>
      <c r="J1" s="96"/>
      <c r="K1" s="98"/>
      <c r="L1" s="98"/>
    </row>
    <row r="2" spans="1:12" s="85" customFormat="1" ht="15.75">
      <c r="A2" s="85" t="s">
        <v>887</v>
      </c>
      <c r="D2" s="90"/>
      <c r="E2" s="89"/>
      <c r="F2" s="89"/>
      <c r="G2" s="97"/>
      <c r="H2" s="97"/>
      <c r="I2" s="96"/>
      <c r="J2" s="96"/>
      <c r="K2" s="96"/>
      <c r="L2" s="95"/>
    </row>
    <row r="3" spans="1:12" s="91" customFormat="1" ht="12" customHeight="1">
      <c r="A3" s="58"/>
      <c r="B3" s="58"/>
      <c r="C3" s="58"/>
      <c r="D3" s="94"/>
      <c r="E3" s="84"/>
      <c r="F3" s="93"/>
      <c r="G3" s="93"/>
      <c r="H3" s="93"/>
      <c r="I3" s="93"/>
      <c r="J3" s="233"/>
      <c r="K3" s="92"/>
      <c r="L3" s="198"/>
    </row>
    <row r="4" spans="3:11" s="82" customFormat="1" ht="15.75">
      <c r="C4" s="85" t="s">
        <v>1019</v>
      </c>
      <c r="D4" s="85"/>
      <c r="E4" s="90"/>
      <c r="F4" s="90"/>
      <c r="G4" s="90"/>
      <c r="H4" s="88"/>
      <c r="I4" s="88"/>
      <c r="J4" s="392"/>
      <c r="K4" s="86"/>
    </row>
    <row r="5" spans="3:11" s="82" customFormat="1" ht="18" customHeight="1" thickBot="1">
      <c r="C5" s="94"/>
      <c r="D5" s="94" t="s">
        <v>558</v>
      </c>
      <c r="E5" s="90"/>
      <c r="F5" s="90"/>
      <c r="G5" s="90"/>
      <c r="H5" s="88"/>
      <c r="I5" s="88"/>
      <c r="J5" s="392"/>
      <c r="K5" s="86"/>
    </row>
    <row r="6" spans="1:12" s="70" customFormat="1" ht="18" customHeight="1" thickBot="1">
      <c r="A6" s="28" t="s">
        <v>122</v>
      </c>
      <c r="B6" s="112" t="s">
        <v>126</v>
      </c>
      <c r="C6" s="232" t="s">
        <v>6</v>
      </c>
      <c r="D6" s="79" t="s">
        <v>7</v>
      </c>
      <c r="E6" s="78" t="s">
        <v>8</v>
      </c>
      <c r="F6" s="76" t="s">
        <v>9</v>
      </c>
      <c r="G6" s="76" t="s">
        <v>10</v>
      </c>
      <c r="H6" s="76" t="s">
        <v>11</v>
      </c>
      <c r="I6" s="76" t="s">
        <v>12</v>
      </c>
      <c r="J6" s="393" t="s">
        <v>13</v>
      </c>
      <c r="K6" s="72" t="s">
        <v>14</v>
      </c>
      <c r="L6" s="71" t="s">
        <v>15</v>
      </c>
    </row>
    <row r="7" spans="1:16" ht="18" customHeight="1">
      <c r="A7" s="121">
        <v>1</v>
      </c>
      <c r="B7" s="64">
        <v>133</v>
      </c>
      <c r="C7" s="45" t="s">
        <v>728</v>
      </c>
      <c r="D7" s="46" t="s">
        <v>727</v>
      </c>
      <c r="E7" s="47" t="s">
        <v>726</v>
      </c>
      <c r="F7" s="48" t="s">
        <v>192</v>
      </c>
      <c r="G7" s="48" t="s">
        <v>191</v>
      </c>
      <c r="H7" s="48"/>
      <c r="I7" s="122">
        <v>18</v>
      </c>
      <c r="J7" s="394">
        <v>42.7</v>
      </c>
      <c r="K7" s="64" t="str">
        <f aca="true" t="shared" si="0" ref="K7:K42">IF(ISBLANK(J7),"",IF(J7&lt;=40.05,"KSM",IF(J7&lt;=42.05,"I A",IF(J7&lt;=44.84,"II A",IF(J7&lt;=48.34,"III A",IF(J7&lt;=52.34,"I JA",IF(J7&lt;=56.04,"II JA",IF(J7&lt;=58.84,"III JA"))))))))</f>
        <v>II A</v>
      </c>
      <c r="L7" s="48" t="s">
        <v>725</v>
      </c>
      <c r="M7" s="91" t="s">
        <v>1087</v>
      </c>
      <c r="N7" s="395">
        <v>26.13</v>
      </c>
      <c r="O7" s="58">
        <v>10</v>
      </c>
      <c r="P7" s="58">
        <v>4</v>
      </c>
    </row>
    <row r="8" spans="1:16" ht="18" customHeight="1">
      <c r="A8" s="121">
        <v>2</v>
      </c>
      <c r="B8" s="64">
        <v>103</v>
      </c>
      <c r="C8" s="45" t="s">
        <v>61</v>
      </c>
      <c r="D8" s="46" t="s">
        <v>499</v>
      </c>
      <c r="E8" s="47" t="s">
        <v>500</v>
      </c>
      <c r="F8" s="48" t="s">
        <v>74</v>
      </c>
      <c r="G8" s="48" t="s">
        <v>49</v>
      </c>
      <c r="H8" s="48"/>
      <c r="I8" s="122">
        <v>14</v>
      </c>
      <c r="J8" s="394">
        <v>43.66</v>
      </c>
      <c r="K8" s="64" t="str">
        <f t="shared" si="0"/>
        <v>II A</v>
      </c>
      <c r="L8" s="48" t="s">
        <v>501</v>
      </c>
      <c r="M8" s="395" t="s">
        <v>117</v>
      </c>
      <c r="N8" s="395">
        <v>27.24</v>
      </c>
      <c r="O8" s="58">
        <v>9</v>
      </c>
      <c r="P8" s="58">
        <v>4</v>
      </c>
    </row>
    <row r="9" spans="1:16" ht="18" customHeight="1">
      <c r="A9" s="121">
        <v>3</v>
      </c>
      <c r="B9" s="64">
        <v>100</v>
      </c>
      <c r="C9" s="45" t="s">
        <v>911</v>
      </c>
      <c r="D9" s="46" t="s">
        <v>912</v>
      </c>
      <c r="E9" s="47" t="s">
        <v>712</v>
      </c>
      <c r="F9" s="48" t="s">
        <v>74</v>
      </c>
      <c r="G9" s="48" t="s">
        <v>49</v>
      </c>
      <c r="H9" s="48"/>
      <c r="I9" s="122">
        <v>11</v>
      </c>
      <c r="J9" s="394">
        <v>43.73</v>
      </c>
      <c r="K9" s="64" t="str">
        <f t="shared" si="0"/>
        <v>II A</v>
      </c>
      <c r="L9" s="48" t="s">
        <v>913</v>
      </c>
      <c r="M9" s="91" t="s">
        <v>1065</v>
      </c>
      <c r="N9" s="395"/>
      <c r="O9" s="58">
        <v>6</v>
      </c>
      <c r="P9" s="58">
        <v>4</v>
      </c>
    </row>
    <row r="10" spans="1:16" ht="18" customHeight="1">
      <c r="A10" s="121">
        <v>4</v>
      </c>
      <c r="B10" s="64">
        <v>169</v>
      </c>
      <c r="C10" s="45" t="s">
        <v>1083</v>
      </c>
      <c r="D10" s="46" t="s">
        <v>1084</v>
      </c>
      <c r="E10" s="47" t="s">
        <v>1085</v>
      </c>
      <c r="F10" s="48" t="s">
        <v>89</v>
      </c>
      <c r="G10" s="48" t="s">
        <v>90</v>
      </c>
      <c r="H10" s="48"/>
      <c r="I10" s="122" t="s">
        <v>50</v>
      </c>
      <c r="J10" s="394">
        <v>43.84</v>
      </c>
      <c r="K10" s="64" t="str">
        <f t="shared" si="0"/>
        <v>II A</v>
      </c>
      <c r="L10" s="48" t="s">
        <v>470</v>
      </c>
      <c r="M10" s="91" t="s">
        <v>1086</v>
      </c>
      <c r="N10" s="395">
        <v>26.69</v>
      </c>
      <c r="O10" s="58">
        <v>10</v>
      </c>
      <c r="P10" s="58">
        <v>3</v>
      </c>
    </row>
    <row r="11" spans="1:16" ht="18" customHeight="1">
      <c r="A11" s="121">
        <v>5</v>
      </c>
      <c r="B11" s="64">
        <v>78</v>
      </c>
      <c r="C11" s="45" t="s">
        <v>133</v>
      </c>
      <c r="D11" s="46" t="s">
        <v>1077</v>
      </c>
      <c r="E11" s="47" t="s">
        <v>836</v>
      </c>
      <c r="F11" s="48" t="s">
        <v>55</v>
      </c>
      <c r="G11" s="48" t="s">
        <v>39</v>
      </c>
      <c r="H11" s="48"/>
      <c r="I11" s="122">
        <v>9</v>
      </c>
      <c r="J11" s="394">
        <v>43.99</v>
      </c>
      <c r="K11" s="64" t="str">
        <f t="shared" si="0"/>
        <v>II A</v>
      </c>
      <c r="L11" s="48" t="s">
        <v>937</v>
      </c>
      <c r="M11" s="91" t="s">
        <v>1078</v>
      </c>
      <c r="N11" s="395"/>
      <c r="O11" s="58">
        <v>9</v>
      </c>
      <c r="P11" s="58">
        <v>3</v>
      </c>
    </row>
    <row r="12" spans="1:16" ht="18" customHeight="1">
      <c r="A12" s="121">
        <v>6</v>
      </c>
      <c r="B12" s="64">
        <v>174</v>
      </c>
      <c r="C12" s="45" t="s">
        <v>440</v>
      </c>
      <c r="D12" s="46" t="s">
        <v>441</v>
      </c>
      <c r="E12" s="47" t="s">
        <v>442</v>
      </c>
      <c r="F12" s="48" t="s">
        <v>236</v>
      </c>
      <c r="G12" s="48" t="s">
        <v>90</v>
      </c>
      <c r="H12" s="48"/>
      <c r="I12" s="122">
        <v>8</v>
      </c>
      <c r="J12" s="394">
        <v>44.09</v>
      </c>
      <c r="K12" s="64" t="str">
        <f t="shared" si="0"/>
        <v>II A</v>
      </c>
      <c r="L12" s="48" t="s">
        <v>286</v>
      </c>
      <c r="M12" s="91" t="s">
        <v>1072</v>
      </c>
      <c r="N12" s="395"/>
      <c r="O12" s="58">
        <v>8</v>
      </c>
      <c r="P12" s="58">
        <v>3</v>
      </c>
    </row>
    <row r="13" spans="1:16" ht="18" customHeight="1">
      <c r="A13" s="121">
        <v>7</v>
      </c>
      <c r="B13" s="64">
        <v>192</v>
      </c>
      <c r="C13" s="45" t="s">
        <v>453</v>
      </c>
      <c r="D13" s="46" t="s">
        <v>454</v>
      </c>
      <c r="E13" s="47" t="s">
        <v>455</v>
      </c>
      <c r="F13" s="48" t="s">
        <v>263</v>
      </c>
      <c r="G13" s="48" t="s">
        <v>90</v>
      </c>
      <c r="H13" s="48"/>
      <c r="I13" s="122">
        <v>7</v>
      </c>
      <c r="J13" s="394">
        <v>44.51</v>
      </c>
      <c r="K13" s="64" t="str">
        <f t="shared" si="0"/>
        <v>II A</v>
      </c>
      <c r="L13" s="48" t="s">
        <v>456</v>
      </c>
      <c r="M13" s="91" t="s">
        <v>1041</v>
      </c>
      <c r="N13" s="395"/>
      <c r="O13" s="58">
        <v>3</v>
      </c>
      <c r="P13" s="58">
        <v>3</v>
      </c>
    </row>
    <row r="14" spans="1:16" ht="18" customHeight="1">
      <c r="A14" s="121">
        <v>8</v>
      </c>
      <c r="B14" s="64">
        <v>173</v>
      </c>
      <c r="C14" s="45" t="s">
        <v>1067</v>
      </c>
      <c r="D14" s="46" t="s">
        <v>1068</v>
      </c>
      <c r="E14" s="47" t="s">
        <v>1069</v>
      </c>
      <c r="F14" s="48" t="s">
        <v>89</v>
      </c>
      <c r="G14" s="48" t="s">
        <v>90</v>
      </c>
      <c r="H14" s="48"/>
      <c r="I14" s="122" t="s">
        <v>50</v>
      </c>
      <c r="J14" s="394">
        <v>44.59</v>
      </c>
      <c r="K14" s="64" t="str">
        <f t="shared" si="0"/>
        <v>II A</v>
      </c>
      <c r="L14" s="48" t="s">
        <v>286</v>
      </c>
      <c r="M14" s="91" t="s">
        <v>1070</v>
      </c>
      <c r="N14" s="395">
        <v>28</v>
      </c>
      <c r="O14" s="58">
        <v>7</v>
      </c>
      <c r="P14" s="58">
        <v>3</v>
      </c>
    </row>
    <row r="15" spans="1:16" ht="18" customHeight="1">
      <c r="A15" s="121">
        <v>9</v>
      </c>
      <c r="B15" s="64">
        <v>116</v>
      </c>
      <c r="C15" s="45" t="s">
        <v>550</v>
      </c>
      <c r="D15" s="46" t="s">
        <v>551</v>
      </c>
      <c r="E15" s="47" t="s">
        <v>552</v>
      </c>
      <c r="F15" s="48" t="s">
        <v>1048</v>
      </c>
      <c r="G15" s="48" t="s">
        <v>290</v>
      </c>
      <c r="H15" s="48"/>
      <c r="I15" s="122" t="s">
        <v>50</v>
      </c>
      <c r="J15" s="394">
        <v>44.65</v>
      </c>
      <c r="K15" s="64" t="str">
        <f t="shared" si="0"/>
        <v>II A</v>
      </c>
      <c r="L15" s="48" t="s">
        <v>553</v>
      </c>
      <c r="M15" s="91"/>
      <c r="O15" s="58">
        <v>5</v>
      </c>
      <c r="P15" s="58">
        <v>1</v>
      </c>
    </row>
    <row r="16" spans="1:16" ht="18" customHeight="1">
      <c r="A16" s="121">
        <v>10</v>
      </c>
      <c r="B16" s="64">
        <v>191</v>
      </c>
      <c r="C16" s="45" t="s">
        <v>758</v>
      </c>
      <c r="D16" s="46" t="s">
        <v>757</v>
      </c>
      <c r="E16" s="47" t="s">
        <v>756</v>
      </c>
      <c r="F16" s="48" t="s">
        <v>263</v>
      </c>
      <c r="G16" s="48" t="s">
        <v>90</v>
      </c>
      <c r="H16" s="48"/>
      <c r="I16" s="122">
        <v>6</v>
      </c>
      <c r="J16" s="394">
        <v>44.77</v>
      </c>
      <c r="K16" s="64" t="str">
        <f t="shared" si="0"/>
        <v>II A</v>
      </c>
      <c r="L16" s="48" t="s">
        <v>755</v>
      </c>
      <c r="M16" s="91" t="s">
        <v>1059</v>
      </c>
      <c r="N16" s="395"/>
      <c r="O16" s="58">
        <v>5</v>
      </c>
      <c r="P16" s="58">
        <v>4</v>
      </c>
    </row>
    <row r="17" spans="1:16" ht="18" customHeight="1">
      <c r="A17" s="121">
        <v>11</v>
      </c>
      <c r="B17" s="64">
        <v>180</v>
      </c>
      <c r="C17" s="45" t="s">
        <v>542</v>
      </c>
      <c r="D17" s="46" t="s">
        <v>543</v>
      </c>
      <c r="E17" s="47" t="s">
        <v>544</v>
      </c>
      <c r="F17" s="48" t="s">
        <v>236</v>
      </c>
      <c r="G17" s="48" t="s">
        <v>90</v>
      </c>
      <c r="H17" s="48"/>
      <c r="I17" s="122">
        <v>5</v>
      </c>
      <c r="J17" s="394">
        <v>44.92</v>
      </c>
      <c r="K17" s="64" t="str">
        <f t="shared" si="0"/>
        <v>III A</v>
      </c>
      <c r="L17" s="48" t="s">
        <v>264</v>
      </c>
      <c r="M17" s="91" t="s">
        <v>1042</v>
      </c>
      <c r="N17" s="395"/>
      <c r="O17" s="58">
        <v>3</v>
      </c>
      <c r="P17" s="58">
        <v>4</v>
      </c>
    </row>
    <row r="18" spans="1:16" ht="18" customHeight="1">
      <c r="A18" s="121">
        <v>12</v>
      </c>
      <c r="B18" s="64">
        <v>97</v>
      </c>
      <c r="C18" s="45" t="s">
        <v>449</v>
      </c>
      <c r="D18" s="46" t="s">
        <v>450</v>
      </c>
      <c r="E18" s="47" t="s">
        <v>324</v>
      </c>
      <c r="F18" s="48" t="s">
        <v>74</v>
      </c>
      <c r="G18" s="48" t="s">
        <v>49</v>
      </c>
      <c r="H18" s="48"/>
      <c r="I18" s="122">
        <v>4</v>
      </c>
      <c r="J18" s="394">
        <v>45.05</v>
      </c>
      <c r="K18" s="64" t="str">
        <f t="shared" si="0"/>
        <v>III A</v>
      </c>
      <c r="L18" s="48" t="s">
        <v>451</v>
      </c>
      <c r="M18" s="91" t="s">
        <v>1043</v>
      </c>
      <c r="O18" s="58">
        <v>4</v>
      </c>
      <c r="P18" s="58">
        <v>2</v>
      </c>
    </row>
    <row r="19" spans="1:16" ht="18" customHeight="1">
      <c r="A19" s="121">
        <v>13</v>
      </c>
      <c r="B19" s="64">
        <v>14</v>
      </c>
      <c r="C19" s="45" t="s">
        <v>750</v>
      </c>
      <c r="D19" s="46" t="s">
        <v>749</v>
      </c>
      <c r="E19" s="47" t="s">
        <v>748</v>
      </c>
      <c r="F19" s="48" t="s">
        <v>257</v>
      </c>
      <c r="G19" s="48" t="s">
        <v>258</v>
      </c>
      <c r="H19" s="48"/>
      <c r="I19" s="122">
        <v>3</v>
      </c>
      <c r="J19" s="394">
        <v>45.5</v>
      </c>
      <c r="K19" s="64" t="str">
        <f t="shared" si="0"/>
        <v>III A</v>
      </c>
      <c r="L19" s="48" t="s">
        <v>599</v>
      </c>
      <c r="M19" s="91"/>
      <c r="O19" s="58">
        <v>7</v>
      </c>
      <c r="P19" s="58">
        <v>1</v>
      </c>
    </row>
    <row r="20" spans="1:16" ht="18" customHeight="1">
      <c r="A20" s="121">
        <v>14</v>
      </c>
      <c r="B20" s="64">
        <v>148</v>
      </c>
      <c r="C20" s="45" t="s">
        <v>922</v>
      </c>
      <c r="D20" s="46" t="s">
        <v>923</v>
      </c>
      <c r="E20" s="47" t="s">
        <v>783</v>
      </c>
      <c r="F20" s="48" t="s">
        <v>1035</v>
      </c>
      <c r="G20" s="48" t="s">
        <v>386</v>
      </c>
      <c r="H20" s="48"/>
      <c r="I20" s="122">
        <v>2</v>
      </c>
      <c r="J20" s="394">
        <v>45.67</v>
      </c>
      <c r="K20" s="64" t="str">
        <f t="shared" si="0"/>
        <v>III A</v>
      </c>
      <c r="L20" s="48" t="s">
        <v>924</v>
      </c>
      <c r="M20" s="91" t="s">
        <v>1036</v>
      </c>
      <c r="N20" s="395"/>
      <c r="O20" s="58">
        <v>2</v>
      </c>
      <c r="P20" s="58">
        <v>4</v>
      </c>
    </row>
    <row r="21" spans="1:16" ht="18" customHeight="1">
      <c r="A21" s="121">
        <v>15</v>
      </c>
      <c r="B21" s="64">
        <v>200</v>
      </c>
      <c r="C21" s="45" t="s">
        <v>746</v>
      </c>
      <c r="D21" s="46" t="s">
        <v>745</v>
      </c>
      <c r="E21" s="47" t="s">
        <v>744</v>
      </c>
      <c r="F21" s="48" t="s">
        <v>146</v>
      </c>
      <c r="G21" s="48" t="s">
        <v>141</v>
      </c>
      <c r="H21" s="48" t="s">
        <v>147</v>
      </c>
      <c r="I21" s="122">
        <v>1</v>
      </c>
      <c r="J21" s="394">
        <v>45.68</v>
      </c>
      <c r="K21" s="64" t="str">
        <f t="shared" si="0"/>
        <v>III A</v>
      </c>
      <c r="L21" s="48" t="s">
        <v>743</v>
      </c>
      <c r="M21" s="91" t="s">
        <v>1022</v>
      </c>
      <c r="N21" s="395"/>
      <c r="O21" s="58">
        <v>1</v>
      </c>
      <c r="P21" s="58">
        <v>3</v>
      </c>
    </row>
    <row r="22" spans="1:16" ht="18" customHeight="1">
      <c r="A22" s="121">
        <v>16</v>
      </c>
      <c r="B22" s="64">
        <v>117</v>
      </c>
      <c r="C22" s="45" t="s">
        <v>1054</v>
      </c>
      <c r="D22" s="46" t="s">
        <v>1055</v>
      </c>
      <c r="E22" s="47" t="s">
        <v>1056</v>
      </c>
      <c r="F22" s="48" t="s">
        <v>32</v>
      </c>
      <c r="G22" s="48" t="s">
        <v>33</v>
      </c>
      <c r="H22" s="48"/>
      <c r="I22" s="122"/>
      <c r="J22" s="394">
        <v>45.69</v>
      </c>
      <c r="K22" s="64" t="str">
        <f t="shared" si="0"/>
        <v>III A</v>
      </c>
      <c r="L22" s="48" t="s">
        <v>1057</v>
      </c>
      <c r="M22" s="91" t="s">
        <v>1058</v>
      </c>
      <c r="N22" s="395"/>
      <c r="O22" s="58">
        <v>5</v>
      </c>
      <c r="P22" s="58">
        <v>3</v>
      </c>
    </row>
    <row r="23" spans="1:16" ht="18" customHeight="1">
      <c r="A23" s="121">
        <v>17</v>
      </c>
      <c r="B23" s="64">
        <v>113</v>
      </c>
      <c r="C23" s="45" t="s">
        <v>137</v>
      </c>
      <c r="D23" s="46" t="s">
        <v>1032</v>
      </c>
      <c r="E23" s="47" t="s">
        <v>657</v>
      </c>
      <c r="F23" s="48" t="s">
        <v>573</v>
      </c>
      <c r="G23" s="48" t="s">
        <v>406</v>
      </c>
      <c r="H23" s="48"/>
      <c r="I23" s="122"/>
      <c r="J23" s="394">
        <v>45.78</v>
      </c>
      <c r="K23" s="64" t="str">
        <f t="shared" si="0"/>
        <v>III A</v>
      </c>
      <c r="L23" s="48" t="s">
        <v>1033</v>
      </c>
      <c r="M23" s="91" t="s">
        <v>1034</v>
      </c>
      <c r="N23" s="395"/>
      <c r="O23" s="58">
        <v>2</v>
      </c>
      <c r="P23" s="58">
        <v>3</v>
      </c>
    </row>
    <row r="24" spans="1:16" ht="18" customHeight="1">
      <c r="A24" s="121">
        <v>18</v>
      </c>
      <c r="B24" s="64">
        <v>189</v>
      </c>
      <c r="C24" s="45" t="s">
        <v>444</v>
      </c>
      <c r="D24" s="46" t="s">
        <v>445</v>
      </c>
      <c r="E24" s="47" t="s">
        <v>446</v>
      </c>
      <c r="F24" s="48" t="s">
        <v>263</v>
      </c>
      <c r="G24" s="48" t="s">
        <v>90</v>
      </c>
      <c r="H24" s="48"/>
      <c r="I24" s="122"/>
      <c r="J24" s="394">
        <v>45.91</v>
      </c>
      <c r="K24" s="64" t="str">
        <f t="shared" si="0"/>
        <v>III A</v>
      </c>
      <c r="L24" s="48" t="s">
        <v>447</v>
      </c>
      <c r="M24" s="91" t="s">
        <v>117</v>
      </c>
      <c r="N24" s="395">
        <v>27.84</v>
      </c>
      <c r="O24" s="58">
        <v>8</v>
      </c>
      <c r="P24" s="58">
        <v>4</v>
      </c>
    </row>
    <row r="25" spans="1:16" ht="18" customHeight="1">
      <c r="A25" s="121">
        <v>19</v>
      </c>
      <c r="B25" s="64">
        <v>168</v>
      </c>
      <c r="C25" s="45" t="s">
        <v>467</v>
      </c>
      <c r="D25" s="46" t="s">
        <v>468</v>
      </c>
      <c r="E25" s="47" t="s">
        <v>469</v>
      </c>
      <c r="F25" s="48" t="s">
        <v>89</v>
      </c>
      <c r="G25" s="48" t="s">
        <v>90</v>
      </c>
      <c r="H25" s="48"/>
      <c r="I25" s="122" t="s">
        <v>50</v>
      </c>
      <c r="J25" s="394">
        <v>46.26</v>
      </c>
      <c r="K25" s="64" t="str">
        <f t="shared" si="0"/>
        <v>III A</v>
      </c>
      <c r="L25" s="48" t="s">
        <v>470</v>
      </c>
      <c r="M25" s="91" t="s">
        <v>117</v>
      </c>
      <c r="N25" s="395">
        <v>28.58</v>
      </c>
      <c r="O25" s="58">
        <v>7</v>
      </c>
      <c r="P25" s="58">
        <v>4</v>
      </c>
    </row>
    <row r="26" spans="1:16" ht="18" customHeight="1">
      <c r="A26" s="121">
        <v>20</v>
      </c>
      <c r="B26" s="64">
        <v>155</v>
      </c>
      <c r="C26" s="45" t="s">
        <v>1044</v>
      </c>
      <c r="D26" s="46" t="s">
        <v>1045</v>
      </c>
      <c r="E26" s="47" t="s">
        <v>367</v>
      </c>
      <c r="F26" s="48" t="s">
        <v>64</v>
      </c>
      <c r="G26" s="48" t="s">
        <v>65</v>
      </c>
      <c r="H26" s="48"/>
      <c r="I26" s="122"/>
      <c r="J26" s="394">
        <v>46.62</v>
      </c>
      <c r="K26" s="64" t="str">
        <f t="shared" si="0"/>
        <v>III A</v>
      </c>
      <c r="L26" s="48" t="s">
        <v>66</v>
      </c>
      <c r="M26" s="91" t="s">
        <v>1046</v>
      </c>
      <c r="N26" s="395"/>
      <c r="O26" s="58">
        <v>4</v>
      </c>
      <c r="P26" s="58">
        <v>3</v>
      </c>
    </row>
    <row r="27" spans="1:16" ht="18" customHeight="1">
      <c r="A27" s="121">
        <v>21</v>
      </c>
      <c r="B27" s="64">
        <v>109</v>
      </c>
      <c r="C27" s="45" t="s">
        <v>463</v>
      </c>
      <c r="D27" s="46" t="s">
        <v>1060</v>
      </c>
      <c r="E27" s="47" t="s">
        <v>1061</v>
      </c>
      <c r="F27" s="48" t="s">
        <v>405</v>
      </c>
      <c r="G27" s="48" t="s">
        <v>406</v>
      </c>
      <c r="H27" s="48"/>
      <c r="I27" s="122" t="s">
        <v>50</v>
      </c>
      <c r="J27" s="394">
        <v>46.68</v>
      </c>
      <c r="K27" s="64" t="str">
        <f t="shared" si="0"/>
        <v>III A</v>
      </c>
      <c r="L27" s="48" t="s">
        <v>1062</v>
      </c>
      <c r="M27" s="91" t="s">
        <v>1063</v>
      </c>
      <c r="O27" s="58">
        <v>6</v>
      </c>
      <c r="P27" s="58">
        <v>2</v>
      </c>
    </row>
    <row r="28" spans="1:16" ht="18" customHeight="1">
      <c r="A28" s="121">
        <v>22</v>
      </c>
      <c r="B28" s="64">
        <v>81</v>
      </c>
      <c r="C28" s="45" t="s">
        <v>417</v>
      </c>
      <c r="D28" s="46" t="s">
        <v>418</v>
      </c>
      <c r="E28" s="47" t="s">
        <v>419</v>
      </c>
      <c r="F28" s="48" t="s">
        <v>55</v>
      </c>
      <c r="G28" s="48" t="s">
        <v>39</v>
      </c>
      <c r="H28" s="48"/>
      <c r="I28" s="122"/>
      <c r="J28" s="394">
        <v>46.81</v>
      </c>
      <c r="K28" s="64" t="str">
        <f t="shared" si="0"/>
        <v>III A</v>
      </c>
      <c r="L28" s="48" t="s">
        <v>420</v>
      </c>
      <c r="M28" s="91" t="s">
        <v>1071</v>
      </c>
      <c r="O28" s="58">
        <v>8</v>
      </c>
      <c r="P28" s="58">
        <v>2</v>
      </c>
    </row>
    <row r="29" spans="1:16" ht="18" customHeight="1">
      <c r="A29" s="121">
        <v>23</v>
      </c>
      <c r="B29" s="64">
        <v>107</v>
      </c>
      <c r="C29" s="45" t="s">
        <v>719</v>
      </c>
      <c r="D29" s="46" t="s">
        <v>718</v>
      </c>
      <c r="E29" s="47" t="s">
        <v>591</v>
      </c>
      <c r="F29" s="48" t="s">
        <v>60</v>
      </c>
      <c r="G29" s="48" t="s">
        <v>716</v>
      </c>
      <c r="H29" s="48"/>
      <c r="I29" s="122" t="s">
        <v>50</v>
      </c>
      <c r="J29" s="394">
        <v>46.86</v>
      </c>
      <c r="K29" s="64" t="str">
        <f t="shared" si="0"/>
        <v>III A</v>
      </c>
      <c r="L29" s="48" t="s">
        <v>587</v>
      </c>
      <c r="M29" s="91" t="s">
        <v>1064</v>
      </c>
      <c r="N29" s="395">
        <v>29.41</v>
      </c>
      <c r="O29" s="58">
        <v>6</v>
      </c>
      <c r="P29" s="58">
        <v>3</v>
      </c>
    </row>
    <row r="30" spans="1:16" ht="18" customHeight="1">
      <c r="A30" s="121">
        <v>24</v>
      </c>
      <c r="B30" s="64">
        <v>164</v>
      </c>
      <c r="C30" s="45" t="s">
        <v>1073</v>
      </c>
      <c r="D30" s="46" t="s">
        <v>1074</v>
      </c>
      <c r="E30" s="47" t="s">
        <v>151</v>
      </c>
      <c r="F30" s="48" t="s">
        <v>163</v>
      </c>
      <c r="G30" s="48" t="s">
        <v>162</v>
      </c>
      <c r="H30" s="48" t="s">
        <v>625</v>
      </c>
      <c r="I30" s="122"/>
      <c r="J30" s="394">
        <v>46.96</v>
      </c>
      <c r="K30" s="64" t="str">
        <f t="shared" si="0"/>
        <v>III A</v>
      </c>
      <c r="L30" s="48" t="s">
        <v>1075</v>
      </c>
      <c r="M30" s="91" t="s">
        <v>1076</v>
      </c>
      <c r="O30" s="58">
        <v>9</v>
      </c>
      <c r="P30" s="58">
        <v>2</v>
      </c>
    </row>
    <row r="31" spans="1:16" ht="18" customHeight="1">
      <c r="A31" s="121">
        <v>25</v>
      </c>
      <c r="B31" s="64">
        <v>125</v>
      </c>
      <c r="C31" s="45" t="s">
        <v>1023</v>
      </c>
      <c r="D31" s="46" t="s">
        <v>1024</v>
      </c>
      <c r="E31" s="47" t="s">
        <v>1025</v>
      </c>
      <c r="F31" s="48" t="s">
        <v>32</v>
      </c>
      <c r="G31" s="48" t="s">
        <v>33</v>
      </c>
      <c r="H31" s="48"/>
      <c r="I31" s="122"/>
      <c r="J31" s="394">
        <v>47.03</v>
      </c>
      <c r="K31" s="64" t="str">
        <f t="shared" si="0"/>
        <v>III A</v>
      </c>
      <c r="L31" s="48" t="s">
        <v>34</v>
      </c>
      <c r="M31" s="91" t="s">
        <v>1026</v>
      </c>
      <c r="O31" s="58">
        <v>1</v>
      </c>
      <c r="P31" s="58">
        <v>4</v>
      </c>
    </row>
    <row r="32" spans="1:16" ht="18" customHeight="1">
      <c r="A32" s="121">
        <v>26</v>
      </c>
      <c r="B32" s="64">
        <v>141</v>
      </c>
      <c r="C32" s="360" t="s">
        <v>1049</v>
      </c>
      <c r="D32" s="46" t="s">
        <v>1050</v>
      </c>
      <c r="E32" s="47" t="s">
        <v>1051</v>
      </c>
      <c r="F32" s="48" t="s">
        <v>60</v>
      </c>
      <c r="G32" s="48" t="s">
        <v>20</v>
      </c>
      <c r="H32" s="48" t="s">
        <v>1029</v>
      </c>
      <c r="I32" s="122" t="s">
        <v>50</v>
      </c>
      <c r="J32" s="394">
        <v>47.1</v>
      </c>
      <c r="K32" s="64" t="str">
        <f t="shared" si="0"/>
        <v>III A</v>
      </c>
      <c r="L32" s="48" t="s">
        <v>1052</v>
      </c>
      <c r="M32" s="91" t="s">
        <v>1053</v>
      </c>
      <c r="O32" s="58">
        <v>5</v>
      </c>
      <c r="P32" s="58">
        <v>2</v>
      </c>
    </row>
    <row r="33" spans="1:16" ht="18" customHeight="1">
      <c r="A33" s="121">
        <v>27</v>
      </c>
      <c r="B33" s="64">
        <v>71</v>
      </c>
      <c r="C33" s="45" t="s">
        <v>98</v>
      </c>
      <c r="D33" s="46" t="s">
        <v>903</v>
      </c>
      <c r="E33" s="47" t="s">
        <v>904</v>
      </c>
      <c r="F33" s="48" t="s">
        <v>55</v>
      </c>
      <c r="G33" s="48" t="s">
        <v>39</v>
      </c>
      <c r="H33" s="48"/>
      <c r="I33" s="122"/>
      <c r="J33" s="394">
        <v>47.2</v>
      </c>
      <c r="K33" s="64" t="str">
        <f t="shared" si="0"/>
        <v>III A</v>
      </c>
      <c r="L33" s="48" t="s">
        <v>420</v>
      </c>
      <c r="M33" s="91" t="s">
        <v>1082</v>
      </c>
      <c r="O33" s="58">
        <v>10</v>
      </c>
      <c r="P33" s="58">
        <v>2</v>
      </c>
    </row>
    <row r="34" spans="1:16" ht="18" customHeight="1">
      <c r="A34" s="64">
        <v>28</v>
      </c>
      <c r="B34" s="64">
        <v>13</v>
      </c>
      <c r="C34" s="45" t="s">
        <v>474</v>
      </c>
      <c r="D34" s="46" t="s">
        <v>475</v>
      </c>
      <c r="E34" s="47" t="s">
        <v>476</v>
      </c>
      <c r="F34" s="48" t="s">
        <v>257</v>
      </c>
      <c r="G34" s="48" t="s">
        <v>258</v>
      </c>
      <c r="H34" s="48"/>
      <c r="I34" s="122"/>
      <c r="J34" s="394">
        <v>47.82</v>
      </c>
      <c r="K34" s="64" t="str">
        <f t="shared" si="0"/>
        <v>III A</v>
      </c>
      <c r="L34" s="48" t="s">
        <v>477</v>
      </c>
      <c r="M34" s="91"/>
      <c r="O34" s="58">
        <v>8</v>
      </c>
      <c r="P34" s="58">
        <v>1</v>
      </c>
    </row>
    <row r="35" spans="1:16" ht="18" customHeight="1">
      <c r="A35" s="64">
        <v>29</v>
      </c>
      <c r="B35" s="64">
        <v>72</v>
      </c>
      <c r="C35" s="45" t="s">
        <v>86</v>
      </c>
      <c r="D35" s="46" t="s">
        <v>399</v>
      </c>
      <c r="E35" s="47" t="s">
        <v>400</v>
      </c>
      <c r="F35" s="48" t="s">
        <v>378</v>
      </c>
      <c r="G35" s="48" t="s">
        <v>39</v>
      </c>
      <c r="H35" s="48"/>
      <c r="I35" s="122" t="s">
        <v>50</v>
      </c>
      <c r="J35" s="394">
        <v>47.85</v>
      </c>
      <c r="K35" s="64" t="str">
        <f t="shared" si="0"/>
        <v>III A</v>
      </c>
      <c r="L35" s="48" t="s">
        <v>329</v>
      </c>
      <c r="M35" s="91"/>
      <c r="O35" s="58">
        <v>6</v>
      </c>
      <c r="P35" s="58">
        <v>1</v>
      </c>
    </row>
    <row r="36" spans="1:16" ht="18" customHeight="1">
      <c r="A36" s="64">
        <v>30</v>
      </c>
      <c r="B36" s="64">
        <v>156</v>
      </c>
      <c r="C36" s="45" t="s">
        <v>1037</v>
      </c>
      <c r="D36" s="46" t="s">
        <v>1038</v>
      </c>
      <c r="E36" s="47" t="s">
        <v>1039</v>
      </c>
      <c r="F36" s="48" t="s">
        <v>624</v>
      </c>
      <c r="G36" s="48" t="s">
        <v>162</v>
      </c>
      <c r="H36" s="48" t="s">
        <v>625</v>
      </c>
      <c r="I36" s="122" t="s">
        <v>50</v>
      </c>
      <c r="J36" s="394">
        <v>48.27</v>
      </c>
      <c r="K36" s="64" t="str">
        <f t="shared" si="0"/>
        <v>III A</v>
      </c>
      <c r="L36" s="48" t="s">
        <v>774</v>
      </c>
      <c r="M36" s="91" t="s">
        <v>1040</v>
      </c>
      <c r="O36" s="58">
        <v>3</v>
      </c>
      <c r="P36" s="58">
        <v>2</v>
      </c>
    </row>
    <row r="37" spans="1:16" ht="18" customHeight="1">
      <c r="A37" s="64">
        <v>31</v>
      </c>
      <c r="B37" s="64">
        <v>92</v>
      </c>
      <c r="C37" s="45" t="s">
        <v>510</v>
      </c>
      <c r="D37" s="46" t="s">
        <v>511</v>
      </c>
      <c r="E37" s="47" t="s">
        <v>512</v>
      </c>
      <c r="F37" s="48" t="s">
        <v>156</v>
      </c>
      <c r="G37" s="48" t="s">
        <v>155</v>
      </c>
      <c r="H37" s="48"/>
      <c r="I37" s="122"/>
      <c r="J37" s="394">
        <v>48.39</v>
      </c>
      <c r="K37" s="64" t="str">
        <f t="shared" si="0"/>
        <v>I JA</v>
      </c>
      <c r="L37" s="48" t="s">
        <v>513</v>
      </c>
      <c r="M37" s="91" t="s">
        <v>1021</v>
      </c>
      <c r="O37" s="58">
        <v>1</v>
      </c>
      <c r="P37" s="58">
        <v>2</v>
      </c>
    </row>
    <row r="38" spans="1:16" ht="18" customHeight="1">
      <c r="A38" s="64">
        <v>32</v>
      </c>
      <c r="B38" s="64">
        <v>2</v>
      </c>
      <c r="C38" s="45" t="s">
        <v>75</v>
      </c>
      <c r="D38" s="46" t="s">
        <v>1079</v>
      </c>
      <c r="E38" s="47" t="s">
        <v>1080</v>
      </c>
      <c r="F38" s="48" t="s">
        <v>181</v>
      </c>
      <c r="G38" s="48" t="s">
        <v>180</v>
      </c>
      <c r="H38" s="48"/>
      <c r="I38" s="122"/>
      <c r="J38" s="394">
        <v>48.45</v>
      </c>
      <c r="K38" s="64" t="str">
        <f t="shared" si="0"/>
        <v>I JA</v>
      </c>
      <c r="L38" s="48" t="s">
        <v>178</v>
      </c>
      <c r="M38" s="91" t="s">
        <v>1081</v>
      </c>
      <c r="O38" s="58">
        <v>10</v>
      </c>
      <c r="P38" s="58">
        <v>1</v>
      </c>
    </row>
    <row r="39" spans="1:16" ht="18" customHeight="1">
      <c r="A39" s="64">
        <v>33</v>
      </c>
      <c r="B39" s="64">
        <v>143</v>
      </c>
      <c r="C39" s="45" t="s">
        <v>426</v>
      </c>
      <c r="D39" s="46" t="s">
        <v>996</v>
      </c>
      <c r="E39" s="47" t="s">
        <v>997</v>
      </c>
      <c r="F39" s="48" t="s">
        <v>60</v>
      </c>
      <c r="G39" s="48" t="s">
        <v>20</v>
      </c>
      <c r="H39" s="48" t="s">
        <v>21</v>
      </c>
      <c r="I39" s="122" t="s">
        <v>50</v>
      </c>
      <c r="J39" s="394">
        <v>48.5</v>
      </c>
      <c r="K39" s="64" t="str">
        <f t="shared" si="0"/>
        <v>I JA</v>
      </c>
      <c r="L39" s="48" t="s">
        <v>998</v>
      </c>
      <c r="M39" s="91"/>
      <c r="O39" s="58">
        <v>4</v>
      </c>
      <c r="P39" s="58">
        <v>1</v>
      </c>
    </row>
    <row r="40" spans="1:16" ht="18" customHeight="1">
      <c r="A40" s="121">
        <v>34</v>
      </c>
      <c r="B40" s="64">
        <v>5</v>
      </c>
      <c r="C40" s="45" t="s">
        <v>453</v>
      </c>
      <c r="D40" s="46" t="s">
        <v>472</v>
      </c>
      <c r="E40" s="47" t="s">
        <v>473</v>
      </c>
      <c r="F40" s="48" t="s">
        <v>257</v>
      </c>
      <c r="G40" s="48" t="s">
        <v>258</v>
      </c>
      <c r="H40" s="48"/>
      <c r="I40" s="122"/>
      <c r="J40" s="394">
        <v>48.59</v>
      </c>
      <c r="K40" s="64" t="str">
        <f t="shared" si="0"/>
        <v>I JA</v>
      </c>
      <c r="L40" s="48" t="s">
        <v>425</v>
      </c>
      <c r="M40" s="91" t="s">
        <v>117</v>
      </c>
      <c r="O40" s="58">
        <v>9</v>
      </c>
      <c r="P40" s="58">
        <v>1</v>
      </c>
    </row>
    <row r="41" spans="1:16" ht="18" customHeight="1">
      <c r="A41" s="121">
        <v>35</v>
      </c>
      <c r="B41" s="64">
        <v>167</v>
      </c>
      <c r="C41" s="45" t="s">
        <v>518</v>
      </c>
      <c r="D41" s="46" t="s">
        <v>519</v>
      </c>
      <c r="E41" s="47" t="s">
        <v>520</v>
      </c>
      <c r="F41" s="48" t="s">
        <v>360</v>
      </c>
      <c r="G41" s="48" t="s">
        <v>359</v>
      </c>
      <c r="H41" s="48" t="s">
        <v>358</v>
      </c>
      <c r="I41" s="122"/>
      <c r="J41" s="394">
        <v>49.1</v>
      </c>
      <c r="K41" s="64" t="str">
        <f t="shared" si="0"/>
        <v>I JA</v>
      </c>
      <c r="L41" s="48" t="s">
        <v>357</v>
      </c>
      <c r="M41" s="91" t="s">
        <v>1066</v>
      </c>
      <c r="O41" s="58">
        <v>7</v>
      </c>
      <c r="P41" s="58">
        <v>2</v>
      </c>
    </row>
    <row r="42" spans="1:16" ht="18" customHeight="1">
      <c r="A42" s="121">
        <v>36</v>
      </c>
      <c r="B42" s="64">
        <v>142</v>
      </c>
      <c r="C42" s="45" t="s">
        <v>546</v>
      </c>
      <c r="D42" s="46" t="s">
        <v>1027</v>
      </c>
      <c r="E42" s="47" t="s">
        <v>1028</v>
      </c>
      <c r="F42" s="48" t="s">
        <v>60</v>
      </c>
      <c r="G42" s="48" t="s">
        <v>20</v>
      </c>
      <c r="H42" s="48" t="s">
        <v>1029</v>
      </c>
      <c r="I42" s="122" t="s">
        <v>50</v>
      </c>
      <c r="J42" s="394">
        <v>52.16</v>
      </c>
      <c r="K42" s="64" t="str">
        <f t="shared" si="0"/>
        <v>I JA</v>
      </c>
      <c r="L42" s="48" t="s">
        <v>1030</v>
      </c>
      <c r="M42" s="91" t="s">
        <v>1031</v>
      </c>
      <c r="O42" s="58">
        <v>2</v>
      </c>
      <c r="P42" s="58">
        <v>2</v>
      </c>
    </row>
    <row r="43" spans="1:17" ht="18" customHeight="1">
      <c r="A43" s="121"/>
      <c r="B43" s="64">
        <v>187</v>
      </c>
      <c r="C43" s="45" t="s">
        <v>111</v>
      </c>
      <c r="D43" s="46" t="s">
        <v>479</v>
      </c>
      <c r="E43" s="47" t="s">
        <v>480</v>
      </c>
      <c r="F43" s="48" t="s">
        <v>263</v>
      </c>
      <c r="G43" s="48" t="s">
        <v>90</v>
      </c>
      <c r="H43" s="48"/>
      <c r="I43" s="122"/>
      <c r="J43" s="394" t="s">
        <v>152</v>
      </c>
      <c r="K43" s="64"/>
      <c r="L43" s="48" t="s">
        <v>253</v>
      </c>
      <c r="M43" s="91" t="s">
        <v>1047</v>
      </c>
      <c r="N43" s="395"/>
      <c r="O43" s="58">
        <v>4</v>
      </c>
      <c r="P43" s="58">
        <v>4</v>
      </c>
      <c r="Q43" s="396">
        <v>45.7</v>
      </c>
    </row>
  </sheetData>
  <sheetProtection/>
  <printOptions horizontalCentered="1"/>
  <pageMargins left="0.3937007874015748" right="0.3937007874015748" top="0.2362204724409449" bottom="0.2755905511811024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Buliuolis, Alfonsas</dc:creator>
  <cp:keywords/>
  <dc:description/>
  <cp:lastModifiedBy>Windows User</cp:lastModifiedBy>
  <cp:lastPrinted>2018-02-10T12:43:08Z</cp:lastPrinted>
  <dcterms:created xsi:type="dcterms:W3CDTF">2018-02-09T11:23:00Z</dcterms:created>
  <dcterms:modified xsi:type="dcterms:W3CDTF">2018-02-19T09:32:12Z</dcterms:modified>
  <cp:category/>
  <cp:version/>
  <cp:contentType/>
  <cp:contentStatus/>
</cp:coreProperties>
</file>